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ate1904="1" showInkAnnotation="0" autoCompressPictures="0"/>
  <mc:AlternateContent xmlns:mc="http://schemas.openxmlformats.org/markup-compatibility/2006">
    <mc:Choice Requires="x15">
      <x15ac:absPath xmlns:x15ac="http://schemas.microsoft.com/office/spreadsheetml/2010/11/ac" url="C:\Users\Mary\Google Drive\Texas Appleseed\Debtors prisons\"/>
    </mc:Choice>
  </mc:AlternateContent>
  <workbookProtection workbookAlgorithmName="SHA-512" workbookHashValue="ZOiHsaMIVSFgWMW2SHKDKLrTI4zkD7GsYJCNXhT8E5Zf9PI1P7k41tOZBWvuajDMJV8qhr+NrRQANddEuIl03w==" workbookSaltValue="Tot/xhxMYT+L2QHrCqk+/A==" workbookSpinCount="100000" lockStructure="1"/>
  <bookViews>
    <workbookView xWindow="0" yWindow="0" windowWidth="28800" windowHeight="12210" tabRatio="846"/>
  </bookViews>
  <sheets>
    <sheet name="Introduction" sheetId="17" r:id="rId1"/>
    <sheet name="1a. All bookings v. fine-only" sheetId="1" r:id="rId2"/>
    <sheet name="1b. Top 10 fine-only offenses" sheetId="2" r:id="rId3"/>
    <sheet name="1c. Top 10 offenses by race" sheetId="3" r:id="rId4"/>
    <sheet name="2a. Indiv Booked for Fine-Only" sheetId="4" r:id="rId5"/>
    <sheet name="2b. Indiv Booked by Race" sheetId="5" r:id="rId6"/>
    <sheet name="2c. Indiv Booked by Gender" sheetId="6" r:id="rId7"/>
    <sheet name="2d. Individuals by age" sheetId="7" r:id="rId8"/>
    <sheet name="2e. Offenses by zip" sheetId="8" r:id="rId9"/>
    <sheet name="3a. Avg + median days confined" sheetId="9" r:id="rId10"/>
    <sheet name="3b. Bookings by days confined" sheetId="10" r:id="rId11"/>
    <sheet name="4a. Avg # offenses per booking" sheetId="12" r:id="rId12"/>
    <sheet name="4b. Avg # offenses by race" sheetId="13" r:id="rId13"/>
    <sheet name="4c. Avg # offenses by age " sheetId="14" r:id="rId14"/>
    <sheet name="Notes" sheetId="16" r:id="rId15"/>
  </sheets>
  <definedNames>
    <definedName name="_xlnm.Print_Area" localSheetId="1">'1a. All bookings v. fine-only'!$A:$F</definedName>
    <definedName name="_xlnm.Print_Area" localSheetId="2">'1b. Top 10 fine-only offenses'!$A:$E</definedName>
    <definedName name="_xlnm.Print_Area" localSheetId="3">'1c. Top 10 offenses by race'!$A:$E</definedName>
    <definedName name="_xlnm.Print_Area" localSheetId="4">'2a. Indiv Booked for Fine-Only'!$A:$D</definedName>
    <definedName name="_xlnm.Print_Area" localSheetId="7">'2d. Individuals by age'!$A:$J</definedName>
    <definedName name="_xlnm.Print_Area" localSheetId="8">'2e. Offenses by zip'!$A:$E</definedName>
    <definedName name="_xlnm.Print_Area" localSheetId="10">'3b. Bookings by days confined'!$A:$J</definedName>
    <definedName name="_xlnm.Print_Area" localSheetId="11">'4a. Avg # offenses per booking'!$A:$D</definedName>
    <definedName name="_xlnm.Print_Area" localSheetId="12">'4b. Avg # offenses by race'!$A:$E</definedName>
    <definedName name="_xlnm.Print_Titles" localSheetId="1">'1a. All bookings v. fine-only'!$1:$1</definedName>
    <definedName name="_xlnm.Print_Titles" localSheetId="2">'1b. Top 10 fine-only offenses'!$1:$1</definedName>
    <definedName name="_xlnm.Print_Titles" localSheetId="3">'1c. Top 10 offenses by race'!$1:$1</definedName>
    <definedName name="_xlnm.Print_Titles" localSheetId="4">'2a. Indiv Booked for Fine-Only'!$1:$1</definedName>
    <definedName name="_xlnm.Print_Titles" localSheetId="5">'2b. Indiv Booked by Race'!$1:$1</definedName>
    <definedName name="_xlnm.Print_Titles" localSheetId="6">'2c. Indiv Booked by Gender'!$1:$1</definedName>
    <definedName name="_xlnm.Print_Titles" localSheetId="7">'2d. Individuals by age'!$1:$1</definedName>
    <definedName name="_xlnm.Print_Titles" localSheetId="8">'2e. Offenses by zip'!$1:$1</definedName>
    <definedName name="_xlnm.Print_Titles" localSheetId="11">'4a. Avg # offenses per booking'!$1:$1</definedName>
    <definedName name="_xlnm.Print_Titles" localSheetId="12">'4b. Avg # offenses by race'!$1:$1</definedName>
    <definedName name="_xlnm.Print_Titles" localSheetId="13">'4c. Avg # offenses by age '!$1:$1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50" i="12" l="1"/>
  <c r="C40" i="12"/>
  <c r="B70" i="1"/>
  <c r="E70" i="1"/>
  <c r="E60" i="1"/>
  <c r="B60" i="1"/>
  <c r="E50" i="1"/>
  <c r="B50" i="1"/>
  <c r="B40" i="1"/>
  <c r="E40" i="1"/>
  <c r="E30" i="1"/>
  <c r="B30" i="1"/>
  <c r="E20" i="1"/>
  <c r="F20" i="1" s="1"/>
  <c r="B20" i="1"/>
  <c r="E10" i="1"/>
  <c r="B10" i="1"/>
  <c r="F10" i="1"/>
  <c r="D216" i="3"/>
  <c r="D220" i="3"/>
  <c r="E83" i="2"/>
  <c r="B83" i="2"/>
  <c r="B97" i="2"/>
  <c r="H105" i="10"/>
  <c r="F105" i="10"/>
  <c r="D105" i="10"/>
  <c r="B105" i="10"/>
  <c r="D85" i="7"/>
  <c r="B85" i="7"/>
  <c r="B70" i="4"/>
  <c r="D241" i="3"/>
  <c r="D240" i="3"/>
  <c r="D239" i="3"/>
  <c r="D238" i="3"/>
  <c r="D237" i="3"/>
  <c r="D236" i="3"/>
  <c r="D235" i="3"/>
  <c r="D234" i="3"/>
  <c r="D233" i="3"/>
  <c r="D232" i="3"/>
  <c r="D230" i="3"/>
  <c r="D228" i="3"/>
  <c r="D227" i="3"/>
  <c r="D226" i="3"/>
  <c r="D225" i="3"/>
  <c r="D224" i="3"/>
  <c r="D223" i="3"/>
  <c r="D222" i="3"/>
  <c r="D221" i="3"/>
  <c r="D218" i="3"/>
  <c r="D217" i="3"/>
  <c r="D215" i="3"/>
  <c r="D214" i="3"/>
  <c r="D213" i="3"/>
  <c r="D212" i="3"/>
  <c r="D211" i="3"/>
  <c r="D210" i="3"/>
  <c r="D209" i="3"/>
  <c r="D207" i="3"/>
  <c r="D206" i="3"/>
  <c r="D205" i="3"/>
  <c r="D204" i="3"/>
  <c r="D203" i="3"/>
  <c r="D202" i="3"/>
  <c r="D201" i="3"/>
  <c r="D200" i="3"/>
  <c r="D199" i="3"/>
  <c r="D198" i="3"/>
  <c r="D196" i="3"/>
  <c r="D195" i="3"/>
  <c r="D194" i="3"/>
  <c r="D193" i="3"/>
  <c r="D192" i="3"/>
  <c r="D191" i="3"/>
  <c r="D190" i="3"/>
  <c r="D189" i="3"/>
  <c r="D188" i="3"/>
  <c r="D187" i="3"/>
  <c r="E190" i="2"/>
  <c r="E191" i="2"/>
  <c r="E176" i="2"/>
  <c r="E177" i="2"/>
  <c r="B190" i="2"/>
  <c r="B191" i="2"/>
  <c r="B176" i="2"/>
  <c r="B177" i="2"/>
  <c r="F70" i="1"/>
  <c r="F69" i="1"/>
  <c r="E128" i="2"/>
  <c r="E129" i="2"/>
  <c r="B50" i="4"/>
  <c r="F50" i="1"/>
  <c r="F49" i="1"/>
  <c r="F48" i="1"/>
  <c r="F47" i="1"/>
  <c r="F46" i="1"/>
  <c r="F40" i="1"/>
  <c r="F28" i="1"/>
  <c r="F27" i="1"/>
  <c r="F26" i="1"/>
  <c r="F30" i="1"/>
  <c r="I104" i="10"/>
  <c r="I103" i="10"/>
  <c r="I102" i="10"/>
  <c r="I101" i="10"/>
  <c r="I100" i="10"/>
  <c r="I99" i="10"/>
  <c r="I98" i="10"/>
  <c r="I97" i="10"/>
  <c r="I96" i="10"/>
  <c r="G104" i="10"/>
  <c r="G103" i="10"/>
  <c r="G102" i="10"/>
  <c r="G101" i="10"/>
  <c r="G100" i="10"/>
  <c r="G99" i="10"/>
  <c r="G98" i="10"/>
  <c r="G97" i="10"/>
  <c r="G96" i="10"/>
  <c r="E104" i="10"/>
  <c r="E103" i="10"/>
  <c r="E102" i="10"/>
  <c r="E101" i="10"/>
  <c r="E100" i="10"/>
  <c r="E99" i="10"/>
  <c r="E98" i="10"/>
  <c r="E97" i="10"/>
  <c r="E96" i="10"/>
  <c r="C104" i="10"/>
  <c r="C103" i="10"/>
  <c r="C102" i="10"/>
  <c r="C101" i="10"/>
  <c r="C100" i="10"/>
  <c r="C99" i="10"/>
  <c r="C98" i="10"/>
  <c r="C97" i="10"/>
  <c r="C96" i="10"/>
  <c r="C89" i="10"/>
  <c r="C88" i="10"/>
  <c r="C87" i="10"/>
  <c r="C86" i="10"/>
  <c r="C85" i="10"/>
  <c r="C84" i="10"/>
  <c r="C83" i="10"/>
  <c r="C82" i="10"/>
  <c r="C81" i="10"/>
  <c r="E89" i="10"/>
  <c r="E88" i="10"/>
  <c r="E87" i="10"/>
  <c r="E86" i="10"/>
  <c r="E85" i="10"/>
  <c r="E84" i="10"/>
  <c r="E83" i="10"/>
  <c r="E82" i="10"/>
  <c r="E81" i="10"/>
  <c r="G89" i="10"/>
  <c r="G88" i="10"/>
  <c r="G87" i="10"/>
  <c r="G86" i="10"/>
  <c r="G85" i="10"/>
  <c r="G84" i="10"/>
  <c r="G83" i="10"/>
  <c r="G82" i="10"/>
  <c r="G81" i="10"/>
  <c r="I89" i="10"/>
  <c r="I88" i="10"/>
  <c r="I87" i="10"/>
  <c r="I86" i="10"/>
  <c r="I85" i="10"/>
  <c r="I84" i="10"/>
  <c r="I83" i="10"/>
  <c r="I82" i="10"/>
  <c r="I81" i="10"/>
  <c r="I74" i="10"/>
  <c r="I73" i="10"/>
  <c r="I72" i="10"/>
  <c r="I71" i="10"/>
  <c r="I70" i="10"/>
  <c r="I69" i="10"/>
  <c r="I68" i="10"/>
  <c r="I67" i="10"/>
  <c r="I66" i="10"/>
  <c r="G74" i="10"/>
  <c r="G73" i="10"/>
  <c r="G72" i="10"/>
  <c r="G71" i="10"/>
  <c r="G70" i="10"/>
  <c r="G69" i="10"/>
  <c r="G68" i="10"/>
  <c r="G67" i="10"/>
  <c r="G66" i="10"/>
  <c r="E74" i="10"/>
  <c r="E73" i="10"/>
  <c r="E72" i="10"/>
  <c r="E71" i="10"/>
  <c r="E70" i="10"/>
  <c r="E69" i="10"/>
  <c r="E68" i="10"/>
  <c r="E67" i="10"/>
  <c r="E66" i="10"/>
  <c r="C74" i="10"/>
  <c r="C73" i="10"/>
  <c r="C72" i="10"/>
  <c r="C71" i="10"/>
  <c r="C70" i="10"/>
  <c r="C69" i="10"/>
  <c r="C68" i="10"/>
  <c r="C67" i="10"/>
  <c r="C66" i="10"/>
  <c r="G59" i="10"/>
  <c r="G58" i="10"/>
  <c r="G57" i="10"/>
  <c r="G56" i="10"/>
  <c r="G55" i="10"/>
  <c r="G54" i="10"/>
  <c r="G53" i="10"/>
  <c r="G52" i="10"/>
  <c r="G51" i="10"/>
  <c r="E59" i="10"/>
  <c r="E58" i="10"/>
  <c r="E57" i="10"/>
  <c r="E56" i="10"/>
  <c r="E55" i="10"/>
  <c r="E54" i="10"/>
  <c r="E53" i="10"/>
  <c r="E52" i="10"/>
  <c r="E51" i="10"/>
  <c r="C59" i="10"/>
  <c r="C58" i="10"/>
  <c r="C57" i="10"/>
  <c r="C56" i="10"/>
  <c r="C55" i="10"/>
  <c r="C54" i="10"/>
  <c r="C53" i="10"/>
  <c r="C52" i="10"/>
  <c r="C51" i="10"/>
  <c r="G44" i="10"/>
  <c r="G43" i="10"/>
  <c r="G42" i="10"/>
  <c r="G41" i="10"/>
  <c r="G40" i="10"/>
  <c r="G39" i="10"/>
  <c r="G38" i="10"/>
  <c r="G37" i="10"/>
  <c r="G36" i="10"/>
  <c r="E44" i="10"/>
  <c r="E43" i="10"/>
  <c r="E42" i="10"/>
  <c r="E41" i="10"/>
  <c r="E40" i="10"/>
  <c r="E39" i="10"/>
  <c r="E38" i="10"/>
  <c r="E37" i="10"/>
  <c r="E36" i="10"/>
  <c r="C44" i="10"/>
  <c r="C43" i="10"/>
  <c r="C42" i="10"/>
  <c r="C41" i="10"/>
  <c r="C40" i="10"/>
  <c r="C39" i="10"/>
  <c r="C38" i="10"/>
  <c r="C37" i="10"/>
  <c r="C36" i="10"/>
  <c r="C29" i="10"/>
  <c r="C28" i="10"/>
  <c r="C27" i="10"/>
  <c r="C26" i="10"/>
  <c r="C25" i="10"/>
  <c r="C24" i="10"/>
  <c r="C23" i="10"/>
  <c r="C22" i="10"/>
  <c r="C21" i="10"/>
  <c r="E29" i="10"/>
  <c r="E28" i="10"/>
  <c r="E27" i="10"/>
  <c r="E26" i="10"/>
  <c r="E25" i="10"/>
  <c r="E24" i="10"/>
  <c r="E23" i="10"/>
  <c r="E22" i="10"/>
  <c r="E21" i="10"/>
  <c r="G29" i="10"/>
  <c r="G28" i="10"/>
  <c r="G27" i="10"/>
  <c r="G26" i="10"/>
  <c r="G25" i="10"/>
  <c r="G24" i="10"/>
  <c r="G23" i="10"/>
  <c r="G22" i="10"/>
  <c r="G21" i="10"/>
  <c r="I29" i="10"/>
  <c r="I28" i="10"/>
  <c r="I27" i="10"/>
  <c r="I26" i="10"/>
  <c r="I25" i="10"/>
  <c r="I24" i="10"/>
  <c r="I23" i="10"/>
  <c r="I22" i="10"/>
  <c r="I21" i="10"/>
  <c r="I14" i="10"/>
  <c r="I13" i="10"/>
  <c r="I12" i="10"/>
  <c r="I11" i="10"/>
  <c r="I10" i="10"/>
  <c r="I9" i="10"/>
  <c r="I8" i="10"/>
  <c r="I7" i="10"/>
  <c r="I6" i="10"/>
  <c r="G14" i="10"/>
  <c r="G13" i="10"/>
  <c r="G12" i="10"/>
  <c r="G11" i="10"/>
  <c r="G10" i="10"/>
  <c r="G9" i="10"/>
  <c r="G8" i="10"/>
  <c r="G7" i="10"/>
  <c r="G6" i="10"/>
  <c r="E14" i="10"/>
  <c r="E13" i="10"/>
  <c r="E12" i="10"/>
  <c r="E11" i="10"/>
  <c r="E10" i="10"/>
  <c r="E9" i="10"/>
  <c r="E8" i="10"/>
  <c r="E7" i="10"/>
  <c r="E6" i="10"/>
  <c r="C14" i="10"/>
  <c r="C13" i="10"/>
  <c r="C12" i="10"/>
  <c r="C11" i="10"/>
  <c r="C10" i="10"/>
  <c r="C9" i="10"/>
  <c r="C8" i="10"/>
  <c r="C7" i="10"/>
  <c r="C6" i="10"/>
  <c r="H85" i="7"/>
  <c r="I83" i="7"/>
  <c r="I84" i="7"/>
  <c r="I82" i="7"/>
  <c r="I81" i="7"/>
  <c r="I80" i="7"/>
  <c r="I79" i="7"/>
  <c r="I78" i="7"/>
  <c r="F85" i="7"/>
  <c r="G84" i="7"/>
  <c r="G83" i="7"/>
  <c r="G82" i="7"/>
  <c r="G81" i="7"/>
  <c r="G80" i="7"/>
  <c r="G79" i="7"/>
  <c r="G78" i="7"/>
  <c r="E84" i="7"/>
  <c r="E83" i="7"/>
  <c r="E82" i="7"/>
  <c r="E81" i="7"/>
  <c r="E80" i="7"/>
  <c r="E79" i="7"/>
  <c r="E78" i="7"/>
  <c r="C84" i="7"/>
  <c r="C83" i="7"/>
  <c r="C82" i="7"/>
  <c r="C81" i="7"/>
  <c r="C80" i="7"/>
  <c r="C79" i="7"/>
  <c r="C78" i="7"/>
  <c r="I71" i="7"/>
  <c r="I70" i="7"/>
  <c r="I69" i="7"/>
  <c r="I68" i="7"/>
  <c r="I67" i="7"/>
  <c r="I66" i="7"/>
  <c r="I65" i="7"/>
  <c r="G71" i="7"/>
  <c r="G70" i="7"/>
  <c r="G69" i="7"/>
  <c r="G68" i="7"/>
  <c r="G67" i="7"/>
  <c r="G66" i="7"/>
  <c r="G65" i="7"/>
  <c r="E71" i="7"/>
  <c r="E70" i="7"/>
  <c r="E69" i="7"/>
  <c r="E68" i="7"/>
  <c r="E67" i="7"/>
  <c r="E66" i="7"/>
  <c r="E65" i="7"/>
  <c r="C66" i="7"/>
  <c r="C67" i="7"/>
  <c r="C68" i="7"/>
  <c r="C69" i="7"/>
  <c r="C70" i="7"/>
  <c r="C71" i="7"/>
  <c r="C65" i="7"/>
  <c r="I58" i="7"/>
  <c r="I57" i="7"/>
  <c r="I56" i="7"/>
  <c r="I55" i="7"/>
  <c r="I54" i="7"/>
  <c r="I53" i="7"/>
  <c r="I52" i="7"/>
  <c r="G58" i="7"/>
  <c r="G57" i="7"/>
  <c r="G56" i="7"/>
  <c r="G55" i="7"/>
  <c r="G54" i="7"/>
  <c r="G53" i="7"/>
  <c r="G52" i="7"/>
  <c r="E58" i="7"/>
  <c r="E57" i="7"/>
  <c r="E56" i="7"/>
  <c r="E55" i="7"/>
  <c r="E54" i="7"/>
  <c r="E53" i="7"/>
  <c r="E52" i="7"/>
  <c r="C58" i="7"/>
  <c r="C53" i="7"/>
  <c r="C54" i="7"/>
  <c r="C55" i="7"/>
  <c r="C56" i="7"/>
  <c r="C57" i="7"/>
  <c r="C52" i="7"/>
  <c r="F46" i="7"/>
  <c r="G45" i="7"/>
  <c r="G44" i="7"/>
  <c r="G43" i="7"/>
  <c r="G42" i="7"/>
  <c r="G41" i="7"/>
  <c r="G40" i="7"/>
  <c r="G39" i="7"/>
  <c r="D46" i="7"/>
  <c r="E45" i="7"/>
  <c r="E44" i="7"/>
  <c r="E43" i="7"/>
  <c r="E42" i="7"/>
  <c r="E41" i="7"/>
  <c r="E40" i="7"/>
  <c r="E39" i="7"/>
  <c r="B46" i="7"/>
  <c r="C45" i="7"/>
  <c r="C40" i="7"/>
  <c r="C41" i="7"/>
  <c r="C42" i="7"/>
  <c r="C43" i="7"/>
  <c r="C44" i="7"/>
  <c r="C39" i="7"/>
  <c r="F33" i="7"/>
  <c r="G29" i="7"/>
  <c r="G32" i="7"/>
  <c r="G31" i="7"/>
  <c r="G30" i="7"/>
  <c r="G28" i="7"/>
  <c r="G27" i="7"/>
  <c r="G26" i="7"/>
  <c r="D33" i="7"/>
  <c r="E32" i="7"/>
  <c r="E31" i="7"/>
  <c r="E30" i="7"/>
  <c r="E29" i="7"/>
  <c r="E28" i="7"/>
  <c r="E27" i="7"/>
  <c r="E26" i="7"/>
  <c r="B33" i="7"/>
  <c r="C27" i="7"/>
  <c r="C28" i="7"/>
  <c r="C29" i="7"/>
  <c r="C30" i="7"/>
  <c r="C31" i="7"/>
  <c r="C32" i="7"/>
  <c r="C26" i="7"/>
  <c r="I8" i="7"/>
  <c r="I9" i="7"/>
  <c r="I10" i="7"/>
  <c r="I11" i="7"/>
  <c r="I12" i="7"/>
  <c r="I13" i="7"/>
  <c r="I14" i="7"/>
  <c r="G8" i="7"/>
  <c r="G9" i="7"/>
  <c r="G10" i="7"/>
  <c r="G11" i="7"/>
  <c r="G12" i="7"/>
  <c r="G13" i="7"/>
  <c r="G14" i="7"/>
  <c r="E8" i="7"/>
  <c r="E9" i="7"/>
  <c r="E10" i="7"/>
  <c r="E11" i="7"/>
  <c r="E12" i="7"/>
  <c r="E13" i="7"/>
  <c r="E14" i="7"/>
  <c r="I7" i="7"/>
  <c r="G7" i="7"/>
  <c r="E7" i="7"/>
  <c r="C8" i="7"/>
  <c r="C9" i="7"/>
  <c r="C10" i="7"/>
  <c r="C11" i="7"/>
  <c r="C12" i="7"/>
  <c r="C13" i="7"/>
  <c r="C14" i="7"/>
  <c r="C7" i="7"/>
  <c r="H55" i="6"/>
  <c r="I53" i="6"/>
  <c r="I54" i="6"/>
  <c r="F55" i="6"/>
  <c r="G53" i="6"/>
  <c r="G54" i="6"/>
  <c r="D55" i="6"/>
  <c r="E53" i="6"/>
  <c r="E54" i="6"/>
  <c r="I52" i="6"/>
  <c r="G52" i="6"/>
  <c r="E52" i="6"/>
  <c r="B55" i="6"/>
  <c r="C53" i="6"/>
  <c r="C54" i="6"/>
  <c r="C52" i="6"/>
  <c r="B46" i="6"/>
  <c r="C45" i="6"/>
  <c r="D46" i="6"/>
  <c r="E45" i="6"/>
  <c r="F46" i="6"/>
  <c r="G45" i="6"/>
  <c r="H46" i="6"/>
  <c r="I45" i="6"/>
  <c r="I44" i="6"/>
  <c r="G44" i="6"/>
  <c r="E44" i="6"/>
  <c r="C44" i="6"/>
  <c r="F33" i="6"/>
  <c r="G32" i="6"/>
  <c r="D33" i="6"/>
  <c r="E32" i="6"/>
  <c r="G31" i="6"/>
  <c r="E31" i="6"/>
  <c r="B33" i="6"/>
  <c r="C32" i="6"/>
  <c r="C31" i="6"/>
  <c r="F25" i="6"/>
  <c r="G24" i="6"/>
  <c r="D25" i="6"/>
  <c r="E24" i="6"/>
  <c r="G23" i="6"/>
  <c r="E23" i="6"/>
  <c r="B25" i="6"/>
  <c r="C24" i="6"/>
  <c r="C23" i="6"/>
  <c r="I16" i="6"/>
  <c r="G16" i="6"/>
  <c r="E16" i="6"/>
  <c r="I15" i="6"/>
  <c r="G15" i="6"/>
  <c r="E15" i="6"/>
  <c r="C16" i="6"/>
  <c r="C15" i="6"/>
  <c r="B9" i="6"/>
  <c r="C8" i="6"/>
  <c r="H9" i="6"/>
  <c r="I8" i="6"/>
  <c r="F9" i="6"/>
  <c r="G8" i="6"/>
  <c r="D9" i="6"/>
  <c r="E8" i="6"/>
  <c r="I7" i="6"/>
  <c r="G7" i="6"/>
  <c r="I6" i="6"/>
  <c r="G6" i="6"/>
  <c r="E7" i="6"/>
  <c r="E6" i="6"/>
  <c r="C6" i="6"/>
  <c r="C7" i="6"/>
  <c r="F66" i="5"/>
  <c r="H66" i="5"/>
  <c r="I61" i="5"/>
  <c r="I62" i="5"/>
  <c r="I63" i="5"/>
  <c r="I65" i="5"/>
  <c r="G61" i="5"/>
  <c r="G62" i="5"/>
  <c r="G63" i="5"/>
  <c r="G65" i="5"/>
  <c r="D66" i="5"/>
  <c r="E64" i="5"/>
  <c r="E61" i="5"/>
  <c r="E62" i="5"/>
  <c r="E63" i="5"/>
  <c r="E65" i="5"/>
  <c r="I60" i="5"/>
  <c r="G60" i="5"/>
  <c r="E60" i="5"/>
  <c r="B66" i="5"/>
  <c r="C61" i="5"/>
  <c r="C62" i="5"/>
  <c r="C63" i="5"/>
  <c r="C65" i="5"/>
  <c r="C60" i="5"/>
  <c r="E51" i="5"/>
  <c r="I49" i="5"/>
  <c r="I50" i="5"/>
  <c r="I51" i="5"/>
  <c r="I52" i="5"/>
  <c r="I53" i="5"/>
  <c r="G49" i="5"/>
  <c r="G50" i="5"/>
  <c r="G51" i="5"/>
  <c r="G52" i="5"/>
  <c r="G53" i="5"/>
  <c r="E49" i="5"/>
  <c r="E50" i="5"/>
  <c r="E52" i="5"/>
  <c r="E53" i="5"/>
  <c r="C49" i="5"/>
  <c r="C50" i="5"/>
  <c r="C51" i="5"/>
  <c r="C52" i="5"/>
  <c r="C53" i="5"/>
  <c r="I48" i="5"/>
  <c r="G48" i="5"/>
  <c r="E48" i="5"/>
  <c r="C48" i="5"/>
  <c r="F37" i="5"/>
  <c r="G33" i="5"/>
  <c r="G34" i="5"/>
  <c r="G35" i="5"/>
  <c r="G36" i="5"/>
  <c r="G32" i="5"/>
  <c r="D37" i="5"/>
  <c r="E32" i="5"/>
  <c r="E33" i="5"/>
  <c r="E34" i="5"/>
  <c r="E35" i="5"/>
  <c r="E36" i="5"/>
  <c r="B37" i="5"/>
  <c r="C36" i="5"/>
  <c r="C33" i="5"/>
  <c r="C34" i="5"/>
  <c r="C35" i="5"/>
  <c r="C32" i="5"/>
  <c r="D26" i="5"/>
  <c r="F26" i="5"/>
  <c r="G25" i="5"/>
  <c r="G24" i="5"/>
  <c r="E25" i="5"/>
  <c r="E24" i="5"/>
  <c r="B26" i="5"/>
  <c r="C25" i="5"/>
  <c r="C24" i="5"/>
  <c r="I13" i="5"/>
  <c r="I14" i="5"/>
  <c r="I15" i="5"/>
  <c r="I16" i="5"/>
  <c r="I17" i="5"/>
  <c r="I12" i="5"/>
  <c r="G13" i="5"/>
  <c r="G14" i="5"/>
  <c r="G15" i="5"/>
  <c r="G16" i="5"/>
  <c r="G17" i="5"/>
  <c r="G12" i="5"/>
  <c r="E13" i="5"/>
  <c r="E14" i="5"/>
  <c r="E15" i="5"/>
  <c r="E16" i="5"/>
  <c r="E17" i="5"/>
  <c r="E12" i="5"/>
  <c r="C13" i="5"/>
  <c r="C17" i="5"/>
  <c r="C14" i="5"/>
  <c r="C15" i="5"/>
  <c r="C16" i="5"/>
  <c r="C12" i="5"/>
  <c r="E159" i="2"/>
  <c r="E160" i="2"/>
  <c r="E145" i="2"/>
  <c r="E146" i="2"/>
  <c r="B159" i="2"/>
  <c r="B160" i="2"/>
  <c r="B145" i="2"/>
  <c r="B146" i="2"/>
  <c r="F60" i="1"/>
  <c r="F59" i="1"/>
  <c r="F58" i="1"/>
  <c r="F57" i="1"/>
  <c r="F56" i="1"/>
  <c r="F9" i="1"/>
  <c r="F8" i="1"/>
  <c r="F7" i="1"/>
  <c r="F6" i="1"/>
  <c r="F16" i="1"/>
  <c r="D90" i="3"/>
  <c r="D89" i="3"/>
  <c r="D88" i="3"/>
  <c r="D87" i="3"/>
  <c r="D86" i="3"/>
  <c r="D85" i="3"/>
  <c r="D84" i="3"/>
  <c r="D82" i="3"/>
  <c r="D80" i="3"/>
  <c r="D79" i="3"/>
  <c r="D78" i="3"/>
  <c r="D77" i="3"/>
  <c r="D76" i="3"/>
  <c r="D75" i="3"/>
  <c r="D74" i="3"/>
  <c r="D73" i="3"/>
  <c r="D72" i="3"/>
  <c r="D71" i="3"/>
  <c r="D69" i="3"/>
  <c r="D68" i="3"/>
  <c r="D67" i="3"/>
  <c r="D66" i="3"/>
  <c r="D65" i="3"/>
  <c r="D64" i="3"/>
  <c r="D63" i="3"/>
  <c r="D62" i="3"/>
  <c r="D61" i="3"/>
  <c r="D60" i="3"/>
  <c r="D58" i="3"/>
  <c r="D57" i="3"/>
  <c r="D56" i="3"/>
  <c r="D55" i="3"/>
  <c r="D54" i="3"/>
  <c r="D53" i="3"/>
  <c r="D52" i="3"/>
  <c r="D51" i="3"/>
  <c r="D50" i="3"/>
  <c r="D49" i="3"/>
  <c r="D155" i="3"/>
  <c r="D154" i="3"/>
  <c r="D153" i="3"/>
  <c r="D152" i="3"/>
  <c r="D151" i="3"/>
  <c r="D150" i="3"/>
  <c r="D149" i="3"/>
  <c r="D147" i="3"/>
  <c r="D146" i="3"/>
  <c r="D145" i="3"/>
  <c r="D143" i="3"/>
  <c r="D142" i="3"/>
  <c r="D141" i="3"/>
  <c r="D140" i="3"/>
  <c r="D139" i="3"/>
  <c r="D138" i="3"/>
  <c r="D137" i="3"/>
  <c r="D136" i="3"/>
  <c r="D135" i="3"/>
  <c r="D134" i="3"/>
  <c r="D132" i="3"/>
  <c r="D131" i="3"/>
  <c r="D130" i="3"/>
  <c r="D129" i="3"/>
  <c r="D128" i="3"/>
  <c r="D127" i="3"/>
  <c r="D126" i="3"/>
  <c r="D125" i="3"/>
  <c r="D124" i="3"/>
  <c r="D123" i="3"/>
  <c r="D121" i="3"/>
  <c r="D120" i="3"/>
  <c r="D119" i="3"/>
  <c r="D118" i="3"/>
  <c r="D117" i="3"/>
  <c r="D116" i="3"/>
  <c r="D115" i="3"/>
  <c r="D114" i="3"/>
  <c r="D113" i="3"/>
  <c r="D112" i="3"/>
  <c r="D110" i="3"/>
  <c r="D109" i="3"/>
  <c r="D108" i="3"/>
  <c r="D107" i="3"/>
  <c r="D106" i="3"/>
  <c r="D105" i="3"/>
  <c r="D104" i="3"/>
  <c r="D103" i="3"/>
  <c r="D102" i="3"/>
  <c r="D101" i="3"/>
  <c r="B30" i="4"/>
  <c r="D170" i="3"/>
  <c r="D169" i="3"/>
  <c r="D168" i="3"/>
  <c r="D167" i="3"/>
  <c r="D166" i="3"/>
  <c r="D165" i="3"/>
  <c r="D164" i="3"/>
  <c r="D163" i="3"/>
  <c r="D162" i="3"/>
  <c r="D161" i="3"/>
  <c r="D181" i="3"/>
  <c r="D180" i="3"/>
  <c r="D179" i="3"/>
  <c r="D178" i="3"/>
  <c r="D177" i="3"/>
  <c r="D176" i="3"/>
  <c r="D175" i="3"/>
  <c r="D174" i="3"/>
  <c r="D173" i="3"/>
  <c r="D172" i="3"/>
  <c r="E53" i="2"/>
  <c r="B67" i="2"/>
  <c r="B52" i="2"/>
  <c r="B53" i="2"/>
  <c r="B60" i="4"/>
  <c r="D11" i="3"/>
  <c r="B40" i="4"/>
  <c r="D13" i="3"/>
  <c r="D24" i="3"/>
  <c r="D43" i="3"/>
  <c r="E35" i="2"/>
  <c r="E36" i="2"/>
  <c r="B35" i="2"/>
  <c r="B36" i="2"/>
  <c r="E21" i="2"/>
  <c r="E22" i="2"/>
  <c r="B21" i="2"/>
  <c r="B22" i="2"/>
  <c r="E115" i="2"/>
  <c r="B115" i="2"/>
  <c r="B10" i="4"/>
  <c r="D22" i="3"/>
  <c r="B20" i="4"/>
  <c r="D29" i="3"/>
  <c r="D17" i="3"/>
  <c r="D41" i="3"/>
  <c r="D40" i="3"/>
  <c r="D31" i="3"/>
  <c r="D30" i="3"/>
  <c r="D28" i="3"/>
  <c r="D27" i="3"/>
  <c r="D26" i="3"/>
  <c r="D25" i="3"/>
  <c r="D23" i="3"/>
  <c r="D38" i="3"/>
  <c r="D37" i="3"/>
  <c r="D36" i="3"/>
  <c r="D35" i="3"/>
  <c r="D34" i="3"/>
  <c r="D33" i="3"/>
  <c r="D20" i="3"/>
  <c r="D19" i="3"/>
  <c r="D18" i="3"/>
  <c r="D16" i="3"/>
  <c r="D15" i="3"/>
  <c r="D14" i="3"/>
  <c r="D12" i="3"/>
  <c r="B129" i="2"/>
  <c r="F68" i="1"/>
  <c r="F67" i="1"/>
  <c r="F66" i="1"/>
  <c r="F38" i="1"/>
  <c r="F37" i="1"/>
  <c r="F36" i="1"/>
  <c r="F17" i="1"/>
  <c r="F18" i="1"/>
  <c r="F19" i="1"/>
  <c r="E84" i="2"/>
  <c r="B98" i="2"/>
  <c r="B84" i="2"/>
  <c r="E52" i="2"/>
  <c r="B66" i="2"/>
  <c r="E114" i="2"/>
  <c r="B128" i="2"/>
  <c r="B114" i="2"/>
</calcChain>
</file>

<file path=xl/sharedStrings.xml><?xml version="1.0" encoding="utf-8"?>
<sst xmlns="http://schemas.openxmlformats.org/spreadsheetml/2006/main" count="1522" uniqueCount="185">
  <si>
    <t>Travis County</t>
    <phoneticPr fontId="8" type="noConversion"/>
  </si>
  <si>
    <t>Year</t>
    <phoneticPr fontId="8" type="noConversion"/>
  </si>
  <si>
    <t>Black</t>
    <phoneticPr fontId="8" type="noConversion"/>
  </si>
  <si>
    <t>White</t>
    <phoneticPr fontId="8" type="noConversion"/>
  </si>
  <si>
    <t>Male</t>
    <phoneticPr fontId="8" type="noConversion"/>
  </si>
  <si>
    <t>Female</t>
    <phoneticPr fontId="8" type="noConversion"/>
  </si>
  <si>
    <t>Year</t>
    <phoneticPr fontId="8" type="noConversion"/>
  </si>
  <si>
    <t xml:space="preserve">Travis County </t>
    <phoneticPr fontId="8" type="noConversion"/>
  </si>
  <si>
    <t xml:space="preserve">Travis County </t>
    <phoneticPr fontId="8" type="noConversion"/>
  </si>
  <si>
    <t>Williamson County</t>
    <phoneticPr fontId="8" type="noConversion"/>
  </si>
  <si>
    <t>Williamson County</t>
    <phoneticPr fontId="8" type="noConversion"/>
  </si>
  <si>
    <t>Asian</t>
    <phoneticPr fontId="8" type="noConversion"/>
  </si>
  <si>
    <t>Black</t>
    <phoneticPr fontId="8" type="noConversion"/>
  </si>
  <si>
    <t>White</t>
    <phoneticPr fontId="8" type="noConversion"/>
  </si>
  <si>
    <t>Asian</t>
  </si>
  <si>
    <t>White</t>
    <phoneticPr fontId="8" type="noConversion"/>
  </si>
  <si>
    <t>Williamson County</t>
    <phoneticPr fontId="8" type="noConversion"/>
  </si>
  <si>
    <t>Black</t>
    <phoneticPr fontId="8" type="noConversion"/>
  </si>
  <si>
    <t>White</t>
    <phoneticPr fontId="8" type="noConversion"/>
  </si>
  <si>
    <t>Asian</t>
    <phoneticPr fontId="8" type="noConversion"/>
  </si>
  <si>
    <t xml:space="preserve">Williamson County </t>
    <phoneticPr fontId="8" type="noConversion"/>
  </si>
  <si>
    <t>Black</t>
    <phoneticPr fontId="8" type="noConversion"/>
  </si>
  <si>
    <t>White</t>
    <phoneticPr fontId="8" type="noConversion"/>
  </si>
  <si>
    <t>Hidalgo County</t>
    <phoneticPr fontId="8" type="noConversion"/>
  </si>
  <si>
    <t>McLennan County</t>
    <phoneticPr fontId="8" type="noConversion"/>
  </si>
  <si>
    <t>Wiliamson County</t>
    <phoneticPr fontId="8" type="noConversion"/>
  </si>
  <si>
    <t>Year</t>
    <phoneticPr fontId="8" type="noConversion"/>
  </si>
  <si>
    <t>Lubbock County</t>
    <phoneticPr fontId="8" type="noConversion"/>
  </si>
  <si>
    <t>Hidalgo County</t>
    <phoneticPr fontId="8" type="noConversion"/>
  </si>
  <si>
    <t>Hidalgo County</t>
    <phoneticPr fontId="8" type="noConversion"/>
  </si>
  <si>
    <t>Year</t>
    <phoneticPr fontId="8" type="noConversion"/>
  </si>
  <si>
    <t>Black</t>
  </si>
  <si>
    <t xml:space="preserve">Travis County </t>
    <phoneticPr fontId="8" type="noConversion"/>
  </si>
  <si>
    <t>El Paso County</t>
    <phoneticPr fontId="8" type="noConversion"/>
  </si>
  <si>
    <t xml:space="preserve">El Paso County </t>
    <phoneticPr fontId="8" type="noConversion"/>
  </si>
  <si>
    <t xml:space="preserve">Lubbock County </t>
    <phoneticPr fontId="8" type="noConversion"/>
  </si>
  <si>
    <t>&lt;18</t>
  </si>
  <si>
    <t>18-25</t>
  </si>
  <si>
    <t>26-35</t>
  </si>
  <si>
    <t>36-45</t>
  </si>
  <si>
    <t>46-55</t>
  </si>
  <si>
    <t>56-65</t>
  </si>
  <si>
    <t xml:space="preserve">Williamson County </t>
    <phoneticPr fontId="8" type="noConversion"/>
  </si>
  <si>
    <t>Travis County</t>
    <phoneticPr fontId="8" type="noConversion"/>
  </si>
  <si>
    <t>White</t>
  </si>
  <si>
    <t>Williamson County</t>
    <phoneticPr fontId="8" type="noConversion"/>
  </si>
  <si>
    <t xml:space="preserve">Williamson County </t>
    <phoneticPr fontId="8" type="noConversion"/>
  </si>
  <si>
    <t xml:space="preserve">Lubbock County </t>
    <phoneticPr fontId="8" type="noConversion"/>
  </si>
  <si>
    <t>Jefferson County</t>
    <phoneticPr fontId="8" type="noConversion"/>
  </si>
  <si>
    <t>Year</t>
    <phoneticPr fontId="8" type="noConversion"/>
  </si>
  <si>
    <t>Jefferson County</t>
    <phoneticPr fontId="8" type="noConversion"/>
  </si>
  <si>
    <t>Black</t>
    <phoneticPr fontId="8" type="noConversion"/>
  </si>
  <si>
    <t>White</t>
    <phoneticPr fontId="8" type="noConversion"/>
  </si>
  <si>
    <t>Jefferson County</t>
    <phoneticPr fontId="8" type="noConversion"/>
  </si>
  <si>
    <t>Year</t>
    <phoneticPr fontId="8" type="noConversion"/>
  </si>
  <si>
    <t>Travis County</t>
    <phoneticPr fontId="8" type="noConversion"/>
  </si>
  <si>
    <t>/</t>
  </si>
  <si>
    <t>Year</t>
  </si>
  <si>
    <t># Bookings (all)</t>
  </si>
  <si>
    <t>Top 10 - 2012</t>
  </si>
  <si>
    <t>Top 10 - 2014</t>
  </si>
  <si>
    <t>Top 10 - 2013</t>
  </si>
  <si>
    <t>Subtotal</t>
  </si>
  <si>
    <t># Offenses</t>
  </si>
  <si>
    <t>No data</t>
  </si>
  <si>
    <t># Individuals</t>
  </si>
  <si>
    <t>Undisclosed</t>
  </si>
  <si>
    <t>Race</t>
  </si>
  <si>
    <t>Age Group</t>
  </si>
  <si>
    <t xml:space="preserve"> 2012 Zip</t>
  </si>
  <si>
    <t xml:space="preserve"> 2013 Zip</t>
  </si>
  <si>
    <t xml:space="preserve"> 2014 Zip</t>
  </si>
  <si>
    <t>Overall</t>
  </si>
  <si>
    <t>Avg days confined</t>
  </si>
  <si>
    <t>Median days confined</t>
  </si>
  <si>
    <t>Grand Total</t>
  </si>
  <si>
    <t>0 days</t>
  </si>
  <si>
    <t>1 day</t>
  </si>
  <si>
    <r>
      <t xml:space="preserve">McLennan </t>
    </r>
    <r>
      <rPr>
        <b/>
        <sz val="10"/>
        <rFont val="Verdana"/>
        <family val="2"/>
      </rPr>
      <t>County</t>
    </r>
  </si>
  <si>
    <r>
      <t xml:space="preserve">Lubbock </t>
    </r>
    <r>
      <rPr>
        <b/>
        <sz val="10"/>
        <rFont val="Verdana"/>
        <family val="2"/>
      </rPr>
      <t>County</t>
    </r>
  </si>
  <si>
    <r>
      <t>El Paso</t>
    </r>
    <r>
      <rPr>
        <b/>
        <sz val="10"/>
        <rFont val="Verdana"/>
        <family val="2"/>
      </rPr>
      <t xml:space="preserve"> County</t>
    </r>
  </si>
  <si>
    <t>Latino</t>
  </si>
  <si>
    <r>
      <t>Lubbock</t>
    </r>
    <r>
      <rPr>
        <b/>
        <sz val="10"/>
        <rFont val="Verdana"/>
        <family val="2"/>
      </rPr>
      <t xml:space="preserve"> County</t>
    </r>
    <r>
      <rPr>
        <b/>
        <sz val="10"/>
        <rFont val="Verdana"/>
        <family val="2"/>
      </rPr>
      <t xml:space="preserve"> </t>
    </r>
  </si>
  <si>
    <t>Offense</t>
  </si>
  <si>
    <t xml:space="preserve">McLennan County </t>
  </si>
  <si>
    <t>10+ days</t>
  </si>
  <si>
    <t>5-10 days</t>
  </si>
  <si>
    <t>NA</t>
  </si>
  <si>
    <t>Days Group</t>
  </si>
  <si>
    <t>2 days</t>
  </si>
  <si>
    <t>3 days</t>
  </si>
  <si>
    <t>4 days</t>
  </si>
  <si>
    <t>*still confined?</t>
  </si>
  <si>
    <t>Black Latino</t>
  </si>
  <si>
    <t>Gender</t>
  </si>
  <si>
    <t>2013 Zip</t>
  </si>
  <si>
    <t>2012 Zip</t>
  </si>
  <si>
    <t xml:space="preserve">2014 Zip </t>
  </si>
  <si>
    <t>El Paso County</t>
  </si>
  <si>
    <t>Travis County</t>
  </si>
  <si>
    <t>Native American</t>
  </si>
  <si>
    <t>Unidentified</t>
  </si>
  <si>
    <t>Native American ("I")</t>
  </si>
  <si>
    <t>*Individuals with days confined &gt; 365 excluded from analysis</t>
  </si>
  <si>
    <t>TRAFFIC-FAILURE TO MAINTAIN FINANCIAL RESPONSIBILITY</t>
  </si>
  <si>
    <t>POSS OF DRUG PARAPHERNALIA</t>
  </si>
  <si>
    <t>TRAFFIC-NO DRIVERS' LICENSE</t>
  </si>
  <si>
    <t>TRAFFIC-MISC</t>
  </si>
  <si>
    <t>ASSAULT UNKNOWN</t>
  </si>
  <si>
    <t>ALCOHOL-PUBLIC INTOXICATION</t>
  </si>
  <si>
    <t>TRAFFIC- EXPIRED INSPECTION/PLATE/REGISTRATION</t>
  </si>
  <si>
    <t>TRAFFIC-MOVING VIOLATION</t>
  </si>
  <si>
    <t>FAILURE TO APPEAR</t>
  </si>
  <si>
    <t>TRAFFIC-DRIVING WHILE LICENSE INVALID</t>
  </si>
  <si>
    <t>ASSAULT BY CONTACT</t>
  </si>
  <si>
    <t>THEFT (&lt;$50 pre 2016, &lt;$100 post 2016)</t>
  </si>
  <si>
    <t>HEALTH&amp;SAFETY-ANIMALS &amp; PETS</t>
  </si>
  <si>
    <t>DISORDERLY COND-UKNOWN</t>
  </si>
  <si>
    <t>TRAFFIC-DEFECTIVE EQUIPMENT</t>
  </si>
  <si>
    <t>TRAFFIC-OTHER LICENSE</t>
  </si>
  <si>
    <r>
      <t>Black</t>
    </r>
    <r>
      <rPr>
        <b/>
        <sz val="10"/>
        <color rgb="FFFF0000"/>
        <rFont val="Verdana"/>
        <family val="2"/>
      </rPr>
      <t>*</t>
    </r>
  </si>
  <si>
    <r>
      <t xml:space="preserve">Jefferson County </t>
    </r>
    <r>
      <rPr>
        <sz val="10"/>
        <color rgb="FFFF0000"/>
        <rFont val="Verdana"/>
        <family val="2"/>
      </rPr>
      <t>(3 year totals)</t>
    </r>
  </si>
  <si>
    <t>CITY ORDINANCE VIOLATION--UNKNOWN</t>
  </si>
  <si>
    <t>PARENT CONTRIBUTING TO NONATTENDANCE</t>
  </si>
  <si>
    <t>ISSUANCE OF BAD CHECK</t>
  </si>
  <si>
    <t>ASSAULT BY THREAT</t>
  </si>
  <si>
    <r>
      <t>Asian</t>
    </r>
    <r>
      <rPr>
        <b/>
        <sz val="10"/>
        <color rgb="FFFF0000"/>
        <rFont val="Verdana"/>
        <family val="2"/>
      </rPr>
      <t>*</t>
    </r>
  </si>
  <si>
    <r>
      <t>Black Latino</t>
    </r>
    <r>
      <rPr>
        <b/>
        <sz val="10"/>
        <color rgb="FFFF0000"/>
        <rFont val="Verdana"/>
        <family val="2"/>
      </rPr>
      <t>*</t>
    </r>
  </si>
  <si>
    <r>
      <t>Unidentified</t>
    </r>
    <r>
      <rPr>
        <b/>
        <sz val="10"/>
        <color rgb="FFFF0000"/>
        <rFont val="Verdana"/>
        <family val="2"/>
      </rPr>
      <t>*</t>
    </r>
  </si>
  <si>
    <t>DISORDERLY CONDUCT-F</t>
  </si>
  <si>
    <t>ALCOHOL(MINOR)-MINOR IN POSSESSION</t>
  </si>
  <si>
    <t>DISORDERLY CONDUCT-E</t>
  </si>
  <si>
    <t>Notes</t>
  </si>
  <si>
    <t>HEALTH&amp;SAFETY-MISC</t>
  </si>
  <si>
    <t>CONTEMPT OF COURT</t>
  </si>
  <si>
    <t>PARKING VIOLATION--GENERAL</t>
  </si>
  <si>
    <r>
      <t xml:space="preserve">Jefferson County </t>
    </r>
    <r>
      <rPr>
        <sz val="10"/>
        <color rgb="FFFF0000"/>
        <rFont val="Verdana"/>
        <family val="2"/>
      </rPr>
      <t>(grand total includes only 3 years)</t>
    </r>
  </si>
  <si>
    <r>
      <t xml:space="preserve">Lubbock County </t>
    </r>
    <r>
      <rPr>
        <sz val="10"/>
        <color rgb="FFFF0000"/>
        <rFont val="Verdana"/>
        <family val="2"/>
      </rPr>
      <t>(grand total includes only 3 years)</t>
    </r>
  </si>
  <si>
    <r>
      <t xml:space="preserve">Jefferson County </t>
    </r>
    <r>
      <rPr>
        <sz val="10"/>
        <color rgb="FFFF0000"/>
        <rFont val="Verdana"/>
        <family val="2"/>
      </rPr>
      <t>(grand total only includes 3 years)</t>
    </r>
  </si>
  <si>
    <r>
      <t>Lubbock County</t>
    </r>
    <r>
      <rPr>
        <b/>
        <sz val="10"/>
        <rFont val="Verdana"/>
        <family val="2"/>
      </rPr>
      <t xml:space="preserve"> </t>
    </r>
    <r>
      <rPr>
        <sz val="10"/>
        <color rgb="FFFF0000"/>
        <rFont val="Verdana"/>
        <family val="2"/>
      </rPr>
      <t>(grand total only includes 3 years)</t>
    </r>
  </si>
  <si>
    <t>%</t>
  </si>
  <si>
    <t>Item</t>
  </si>
  <si>
    <t>Details</t>
  </si>
  <si>
    <t>*&lt;10 eligible</t>
  </si>
  <si>
    <r>
      <t>Native American</t>
    </r>
    <r>
      <rPr>
        <b/>
        <sz val="10"/>
        <color rgb="FFFF0000"/>
        <rFont val="Verdana"/>
        <family val="2"/>
      </rPr>
      <t>*</t>
    </r>
  </si>
  <si>
    <t>*subtotals may not match grand total due to inconsistencies in how individuals self-identify across bookings</t>
  </si>
  <si>
    <t>&gt;65</t>
  </si>
  <si>
    <t>ALCOHOL(MINOR)-DRIVING UNDER THE INFLUENCE</t>
  </si>
  <si>
    <t># Bookings</t>
  </si>
  <si>
    <t>Avg offenses/booking</t>
  </si>
  <si>
    <t xml:space="preserve">*&gt;365 | &lt;0 </t>
  </si>
  <si>
    <t>*Only 6 avail.</t>
  </si>
  <si>
    <t>*Only 2 avail.</t>
  </si>
  <si>
    <t>*Only 1 avail.</t>
  </si>
  <si>
    <t>*Only 7 avail.</t>
  </si>
  <si>
    <t>*Only 3 avail.</t>
  </si>
  <si>
    <t>1a. All Jail Bookings Compared to Fine-Only Jail Bookings</t>
  </si>
  <si>
    <t>% of All Bookings</t>
  </si>
  <si>
    <t>Introduction</t>
  </si>
  <si>
    <t xml:space="preserve"># Fine-Only Bookings </t>
  </si>
  <si>
    <t># Fine-Only Bookings *</t>
  </si>
  <si>
    <t>* Note: Lubbock County's fine-only jail bookings only include municipal court jail commitments</t>
  </si>
  <si>
    <t>1b. Top 10 Fine-Only Offenses Resulting in Jail Booking</t>
  </si>
  <si>
    <t>2a. Number of Individuals Booked for Fine-Only Offenses</t>
  </si>
  <si>
    <t>Jan.-Jun. 2015</t>
  </si>
  <si>
    <t>Top 10 - Jan.-Jun. 2015</t>
  </si>
  <si>
    <t>1c. Top 10 Fine-Only Offenses by Race (3.5 year total)</t>
  </si>
  <si>
    <t>2b. Number of Individuals Booked by Race</t>
  </si>
  <si>
    <t>Jan-June 2015</t>
  </si>
  <si>
    <t>Jan-Jun 2015</t>
  </si>
  <si>
    <t xml:space="preserve"> Jan-June 2015 Zip</t>
  </si>
  <si>
    <t>A symbol of "/" means that the data provided by the county did not allow for any or accurate analysis of that question.</t>
  </si>
  <si>
    <t>Native American*</t>
  </si>
  <si>
    <t>% of fine-only offenses</t>
  </si>
  <si>
    <t>% all fine-only offenses</t>
  </si>
  <si>
    <t>2c. Number of Individuals Booked by Gender</t>
  </si>
  <si>
    <t>2d. Number of Individuals Booked by Age</t>
  </si>
  <si>
    <t>2e. Number of Offenses by Zip Code (Top 10)</t>
  </si>
  <si>
    <t>3a. Average and Median Days Confined per Fine-Only Booking</t>
  </si>
  <si>
    <t>Wherever present, "BH" (Black Hispanic) categorized as Black and "UH" (Unidentified Hispanic) categorized as Latino.</t>
  </si>
  <si>
    <t>3b. Number of Fine-Only Bookings by Days Confined</t>
  </si>
  <si>
    <t>4a. Average Number of Offenses per Fine-Only Booking (overall)</t>
  </si>
  <si>
    <t>4b. Average Number of Offenses per Fine-Only Booking by Race</t>
  </si>
  <si>
    <t>4c. Average Number of Offenses per Fine-Only Booking by Age</t>
  </si>
  <si>
    <r>
      <t xml:space="preserve">Beginning in September 2015, Texas Appleseed sent open records requests pursuant to the Texas Public Information Act to the sheriffs' offices of the 25 most populous Texas counties. We requested complete jail booking records for all individuals booked into the county jail from January 2012 through June 2015. Of the counties that were able to produce electronic jail booking records, only 7 counties produced records from which we were able to identify which jail bookings were for fine-only offenses alone. This spreadsheet contains the data analysis of the fine-only jail bookings from those 7 counties: El Paso, Hidalgo, Jefferson, Lubbock, McLennan, Travis and Williamson counties. Highlights from this data analysis are contained in our report co-authored with the Texas Fair Defense Project, </t>
    </r>
    <r>
      <rPr>
        <i/>
        <sz val="10"/>
        <rFont val="Verdana"/>
        <family val="2"/>
      </rPr>
      <t xml:space="preserve">Pay or Stay: The High Cost of Jailing Texans for Fines and Fees, </t>
    </r>
    <r>
      <rPr>
        <sz val="10"/>
        <rFont val="Verdana"/>
        <family val="2"/>
      </rPr>
      <t>available at www.texasappleseed.org. Questions about the data can be directed to Mary Mergler, mmergler@texasappleseed.net or (512) 473-2800 x106.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</si>
</sst>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4" x14ac:knownFonts="1">
    <font>
      <sz val="10"/>
      <name val="Verdana"/>
    </font>
    <font>
      <b/>
      <sz val="10"/>
      <name val="Verdana"/>
      <family val="2"/>
    </font>
    <font>
      <sz val="10"/>
      <name val="Verdana"/>
      <family val="2"/>
    </font>
    <font>
      <b/>
      <sz val="10"/>
      <name val="Verdana"/>
      <family val="2"/>
    </font>
    <font>
      <b/>
      <sz val="10"/>
      <name val="Verdana"/>
      <family val="2"/>
    </font>
    <font>
      <b/>
      <sz val="10"/>
      <name val="Verdana"/>
      <family val="2"/>
    </font>
    <font>
      <b/>
      <sz val="10"/>
      <name val="Verdana"/>
      <family val="2"/>
    </font>
    <font>
      <b/>
      <sz val="10"/>
      <name val="Verdana"/>
      <family val="2"/>
    </font>
    <font>
      <sz val="8"/>
      <name val="Verdana"/>
      <family val="2"/>
    </font>
    <font>
      <b/>
      <sz val="12"/>
      <color indexed="8"/>
      <name val="Calibri"/>
      <family val="2"/>
    </font>
    <font>
      <sz val="12"/>
      <color indexed="8"/>
      <name val="Calibri"/>
      <family val="2"/>
    </font>
    <font>
      <sz val="11"/>
      <color indexed="8"/>
      <name val="Calibri"/>
      <family val="2"/>
    </font>
    <font>
      <b/>
      <sz val="10"/>
      <color rgb="FF0000FF"/>
      <name val="Verdana"/>
      <family val="2"/>
    </font>
    <font>
      <i/>
      <sz val="10"/>
      <name val="Verdana"/>
      <family val="2"/>
    </font>
    <font>
      <u/>
      <sz val="10"/>
      <color theme="10"/>
      <name val="Verdana"/>
      <family val="2"/>
    </font>
    <font>
      <u/>
      <sz val="10"/>
      <color theme="11"/>
      <name val="Verdana"/>
      <family val="2"/>
    </font>
    <font>
      <b/>
      <sz val="12"/>
      <color rgb="FF0000FF"/>
      <name val="Verdana"/>
      <family val="2"/>
    </font>
    <font>
      <sz val="12"/>
      <name val="Verdana"/>
      <family val="2"/>
    </font>
    <font>
      <sz val="10"/>
      <color rgb="FFFF0000"/>
      <name val="Verdana"/>
      <family val="2"/>
    </font>
    <font>
      <b/>
      <i/>
      <sz val="10"/>
      <name val="Verdana"/>
      <family val="2"/>
    </font>
    <font>
      <sz val="10"/>
      <color rgb="FF0000FF"/>
      <name val="Verdana"/>
      <family val="2"/>
    </font>
    <font>
      <sz val="12"/>
      <color rgb="FF0000FF"/>
      <name val="Verdana"/>
      <family val="2"/>
    </font>
    <font>
      <b/>
      <sz val="11"/>
      <color rgb="FF0000FF"/>
      <name val="Verdana"/>
      <family val="2"/>
    </font>
    <font>
      <sz val="12"/>
      <color rgb="FF0000FF"/>
      <name val="Calibri"/>
      <family val="2"/>
      <scheme val="minor"/>
    </font>
    <font>
      <sz val="12"/>
      <name val="Calibri"/>
      <family val="2"/>
      <scheme val="minor"/>
    </font>
    <font>
      <b/>
      <sz val="10"/>
      <color indexed="8"/>
      <name val="Verdana"/>
      <family val="2"/>
    </font>
    <font>
      <sz val="10"/>
      <color indexed="8"/>
      <name val="Verdana"/>
      <family val="2"/>
    </font>
    <font>
      <sz val="11"/>
      <color rgb="FFFF0000"/>
      <name val="Verdana"/>
      <family val="2"/>
    </font>
    <font>
      <i/>
      <sz val="10"/>
      <color indexed="8"/>
      <name val="Verdana"/>
      <family val="2"/>
    </font>
    <font>
      <sz val="12"/>
      <color rgb="FF000000"/>
      <name val="Calibri"/>
      <family val="2"/>
    </font>
    <font>
      <i/>
      <sz val="12"/>
      <color rgb="FF000000"/>
      <name val="Calibri"/>
      <family val="2"/>
    </font>
    <font>
      <b/>
      <i/>
      <sz val="12"/>
      <color indexed="8"/>
      <name val="Calibri"/>
      <family val="2"/>
    </font>
    <font>
      <b/>
      <i/>
      <sz val="10"/>
      <color indexed="8"/>
      <name val="Verdana"/>
      <family val="2"/>
    </font>
    <font>
      <b/>
      <sz val="10"/>
      <color rgb="FFFF0000"/>
      <name val="Verdana"/>
      <family val="2"/>
    </font>
    <font>
      <i/>
      <sz val="12"/>
      <color indexed="8"/>
      <name val="Calibri"/>
      <family val="2"/>
    </font>
    <font>
      <b/>
      <sz val="10"/>
      <name val="Verdana"/>
      <family val="2"/>
    </font>
    <font>
      <sz val="10"/>
      <name val="Verdana"/>
      <family val="2"/>
    </font>
    <font>
      <i/>
      <sz val="10"/>
      <name val="Verdana"/>
      <family val="2"/>
    </font>
    <font>
      <b/>
      <sz val="12"/>
      <color rgb="FF0000FF"/>
      <name val="Verdana"/>
      <family val="2"/>
    </font>
    <font>
      <b/>
      <sz val="12"/>
      <color indexed="8"/>
      <name val="Calibri"/>
      <family val="2"/>
    </font>
    <font>
      <b/>
      <sz val="10"/>
      <color theme="1"/>
      <name val="Verdana"/>
      <family val="2"/>
    </font>
    <font>
      <b/>
      <sz val="10"/>
      <color indexed="8"/>
      <name val="Verdana"/>
      <family val="2"/>
    </font>
    <font>
      <b/>
      <sz val="10"/>
      <color theme="0" tint="-0.24994659260841701"/>
      <name val="Verdana"/>
      <family val="2"/>
    </font>
    <font>
      <sz val="10"/>
      <color theme="0" tint="-0.24994659260841701"/>
      <name val="Verdan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8"/>
      </left>
      <right/>
      <top/>
      <bottom/>
      <diagonal/>
    </border>
    <border>
      <left style="thin">
        <color theme="2"/>
      </left>
      <right style="thin">
        <color theme="2"/>
      </right>
      <top style="thin">
        <color theme="2"/>
      </top>
      <bottom style="thin">
        <color theme="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1390">
    <xf numFmtId="0" fontId="0" fillId="0" borderId="0"/>
    <xf numFmtId="9" fontId="2"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256">
    <xf numFmtId="0" fontId="0" fillId="0" borderId="0" xfId="0"/>
    <xf numFmtId="0" fontId="7" fillId="0" borderId="0" xfId="0" applyFont="1"/>
    <xf numFmtId="3" fontId="0" fillId="0" borderId="0" xfId="0" applyNumberFormat="1"/>
    <xf numFmtId="0" fontId="0" fillId="0" borderId="0" xfId="0" applyAlignment="1">
      <alignment wrapText="1"/>
    </xf>
    <xf numFmtId="0" fontId="0" fillId="0" borderId="0" xfId="0" applyAlignment="1">
      <alignment horizontal="right"/>
    </xf>
    <xf numFmtId="0" fontId="0" fillId="0" borderId="0" xfId="0"/>
    <xf numFmtId="0" fontId="10" fillId="0" borderId="0" xfId="0" applyFont="1"/>
    <xf numFmtId="3" fontId="10" fillId="0" borderId="0" xfId="0" applyNumberFormat="1" applyFont="1"/>
    <xf numFmtId="0" fontId="0" fillId="0" borderId="0" xfId="0"/>
    <xf numFmtId="0" fontId="0" fillId="0" borderId="0" xfId="0"/>
    <xf numFmtId="0" fontId="6" fillId="0" borderId="0" xfId="0" applyFont="1"/>
    <xf numFmtId="0" fontId="6" fillId="0" borderId="0" xfId="0" applyFont="1" applyBorder="1"/>
    <xf numFmtId="0" fontId="10" fillId="0" borderId="0" xfId="0" applyFont="1"/>
    <xf numFmtId="0" fontId="0" fillId="0" borderId="0" xfId="0"/>
    <xf numFmtId="0" fontId="5" fillId="0" borderId="0" xfId="0" applyFont="1"/>
    <xf numFmtId="0" fontId="4" fillId="0" borderId="0" xfId="0" applyFont="1"/>
    <xf numFmtId="0" fontId="0" fillId="0" borderId="0" xfId="0"/>
    <xf numFmtId="0" fontId="10" fillId="0" borderId="0" xfId="0" applyFont="1"/>
    <xf numFmtId="0" fontId="0" fillId="0" borderId="0" xfId="0"/>
    <xf numFmtId="0" fontId="0" fillId="0" borderId="0" xfId="0"/>
    <xf numFmtId="0" fontId="1" fillId="0" borderId="0" xfId="0" applyFont="1"/>
    <xf numFmtId="0" fontId="12" fillId="0" borderId="0" xfId="0" applyFont="1"/>
    <xf numFmtId="0" fontId="13" fillId="0" borderId="0" xfId="0" applyFont="1"/>
    <xf numFmtId="0" fontId="0" fillId="0" borderId="0" xfId="0" applyAlignment="1">
      <alignment horizontal="center"/>
    </xf>
    <xf numFmtId="3" fontId="0" fillId="0" borderId="0" xfId="0" applyNumberFormat="1" applyAlignment="1">
      <alignment horizontal="center"/>
    </xf>
    <xf numFmtId="0" fontId="7" fillId="2" borderId="0" xfId="0" applyFont="1" applyFill="1"/>
    <xf numFmtId="0" fontId="0" fillId="2" borderId="0" xfId="0" applyFill="1"/>
    <xf numFmtId="0" fontId="1" fillId="2" borderId="0" xfId="0" applyFont="1" applyFill="1"/>
    <xf numFmtId="0" fontId="4" fillId="2" borderId="0" xfId="0" applyFont="1" applyFill="1"/>
    <xf numFmtId="0" fontId="16" fillId="0" borderId="0" xfId="0" applyFont="1"/>
    <xf numFmtId="0" fontId="17" fillId="0" borderId="0" xfId="0" applyFont="1"/>
    <xf numFmtId="0" fontId="0" fillId="0" borderId="0" xfId="0" applyFill="1"/>
    <xf numFmtId="0" fontId="7" fillId="0" borderId="0" xfId="0" applyFont="1" applyFill="1"/>
    <xf numFmtId="0" fontId="0" fillId="0" borderId="0" xfId="0" applyFill="1" applyAlignment="1">
      <alignment horizontal="center"/>
    </xf>
    <xf numFmtId="0" fontId="1" fillId="0" borderId="0" xfId="0" applyFont="1" applyFill="1"/>
    <xf numFmtId="3" fontId="0" fillId="0" borderId="0" xfId="0" applyNumberFormat="1" applyFill="1" applyAlignment="1">
      <alignment horizontal="center"/>
    </xf>
    <xf numFmtId="0" fontId="11" fillId="0" borderId="0" xfId="0" applyFont="1" applyFill="1" applyAlignment="1">
      <alignment horizontal="center"/>
    </xf>
    <xf numFmtId="3" fontId="0" fillId="0" borderId="0" xfId="0" applyNumberFormat="1" applyFill="1"/>
    <xf numFmtId="0" fontId="0" fillId="2" borderId="0" xfId="0" applyFill="1" applyAlignment="1">
      <alignment horizontal="center"/>
    </xf>
    <xf numFmtId="0" fontId="17" fillId="0" borderId="0" xfId="0" applyFont="1" applyAlignment="1">
      <alignment horizontal="center"/>
    </xf>
    <xf numFmtId="9" fontId="0" fillId="0" borderId="0" xfId="1" applyFont="1" applyAlignment="1">
      <alignment horizontal="center"/>
    </xf>
    <xf numFmtId="3" fontId="17" fillId="0" borderId="0" xfId="0" applyNumberFormat="1" applyFont="1"/>
    <xf numFmtId="3" fontId="0" fillId="2" borderId="0" xfId="0" applyNumberFormat="1" applyFill="1"/>
    <xf numFmtId="0" fontId="0" fillId="0" borderId="0" xfId="0" applyFont="1"/>
    <xf numFmtId="0" fontId="0" fillId="0" borderId="0" xfId="0" applyFont="1" applyAlignment="1">
      <alignment horizontal="right"/>
    </xf>
    <xf numFmtId="0" fontId="13" fillId="0" borderId="0" xfId="0" applyFont="1" applyAlignment="1">
      <alignment horizontal="right"/>
    </xf>
    <xf numFmtId="0" fontId="19" fillId="0" borderId="0" xfId="0" applyFont="1"/>
    <xf numFmtId="0" fontId="5" fillId="2" borderId="0" xfId="0" applyFont="1" applyFill="1"/>
    <xf numFmtId="0" fontId="16" fillId="0" borderId="0" xfId="0" applyFont="1" applyAlignment="1">
      <alignment horizontal="left"/>
    </xf>
    <xf numFmtId="0" fontId="16" fillId="0" borderId="0" xfId="0" applyFont="1" applyAlignment="1">
      <alignment horizontal="center"/>
    </xf>
    <xf numFmtId="0" fontId="1" fillId="0" borderId="0" xfId="0" applyFont="1" applyAlignment="1">
      <alignment horizontal="center"/>
    </xf>
    <xf numFmtId="9" fontId="19" fillId="0" borderId="0" xfId="1" applyFont="1" applyAlignment="1">
      <alignment horizontal="center"/>
    </xf>
    <xf numFmtId="3" fontId="19" fillId="0" borderId="0" xfId="0" applyNumberFormat="1" applyFont="1" applyAlignment="1">
      <alignment horizontal="center"/>
    </xf>
    <xf numFmtId="3" fontId="10" fillId="0" borderId="0" xfId="0" applyNumberFormat="1" applyFont="1" applyAlignment="1">
      <alignment horizontal="center"/>
    </xf>
    <xf numFmtId="0" fontId="10" fillId="0" borderId="0" xfId="0" applyFont="1" applyAlignment="1">
      <alignment horizontal="center"/>
    </xf>
    <xf numFmtId="0" fontId="20" fillId="0" borderId="0" xfId="0" applyFont="1"/>
    <xf numFmtId="0" fontId="21" fillId="0" borderId="0" xfId="0" applyFont="1"/>
    <xf numFmtId="0" fontId="1" fillId="0" borderId="0" xfId="0" applyFont="1" applyFill="1" applyAlignment="1">
      <alignment horizontal="center"/>
    </xf>
    <xf numFmtId="3" fontId="1" fillId="0" borderId="0" xfId="0" applyNumberFormat="1" applyFont="1" applyAlignment="1">
      <alignment horizontal="center"/>
    </xf>
    <xf numFmtId="3" fontId="1" fillId="0" borderId="0" xfId="0" applyNumberFormat="1" applyFont="1" applyFill="1" applyAlignment="1">
      <alignment horizontal="center"/>
    </xf>
    <xf numFmtId="3" fontId="0" fillId="0" borderId="0" xfId="0" applyNumberFormat="1" applyFont="1" applyAlignment="1">
      <alignment horizontal="center"/>
    </xf>
    <xf numFmtId="0" fontId="0" fillId="0" borderId="0" xfId="0" applyFont="1" applyFill="1"/>
    <xf numFmtId="0" fontId="0" fillId="0" borderId="0" xfId="0" applyFont="1" applyAlignment="1">
      <alignment horizontal="center"/>
    </xf>
    <xf numFmtId="0" fontId="7" fillId="2" borderId="0" xfId="0" applyFont="1" applyFill="1" applyAlignment="1">
      <alignment horizontal="left"/>
    </xf>
    <xf numFmtId="0" fontId="1" fillId="2" borderId="0" xfId="0" applyFont="1" applyFill="1" applyAlignment="1">
      <alignment horizontal="left"/>
    </xf>
    <xf numFmtId="0" fontId="4" fillId="2" borderId="0" xfId="0" applyFont="1" applyFill="1" applyAlignment="1">
      <alignment horizontal="left"/>
    </xf>
    <xf numFmtId="0" fontId="7" fillId="2" borderId="0" xfId="0" applyFont="1" applyFill="1" applyAlignment="1">
      <alignment horizontal="center"/>
    </xf>
    <xf numFmtId="0" fontId="7" fillId="0" borderId="0" xfId="0" applyFont="1" applyFill="1" applyAlignment="1">
      <alignment horizontal="center"/>
    </xf>
    <xf numFmtId="0" fontId="1" fillId="2" borderId="0" xfId="0" applyFont="1" applyFill="1" applyAlignment="1">
      <alignment horizontal="center"/>
    </xf>
    <xf numFmtId="0" fontId="1" fillId="0" borderId="0" xfId="0" applyFont="1" applyAlignment="1">
      <alignment horizontal="right"/>
    </xf>
    <xf numFmtId="0" fontId="0" fillId="0" borderId="0" xfId="0" applyBorder="1"/>
    <xf numFmtId="0" fontId="0" fillId="0" borderId="0" xfId="0" applyNumberFormat="1" applyBorder="1"/>
    <xf numFmtId="0" fontId="22" fillId="0" borderId="0" xfId="0" applyFont="1"/>
    <xf numFmtId="0" fontId="16" fillId="0" borderId="0" xfId="0" applyFont="1" applyBorder="1"/>
    <xf numFmtId="0" fontId="1" fillId="0" borderId="0" xfId="0" applyFont="1" applyBorder="1"/>
    <xf numFmtId="0" fontId="0" fillId="0" borderId="0" xfId="0" applyBorder="1" applyAlignment="1">
      <alignment horizontal="right"/>
    </xf>
    <xf numFmtId="0" fontId="1" fillId="0" borderId="0" xfId="0" applyFont="1" applyAlignment="1">
      <alignment horizontal="center" wrapText="1"/>
    </xf>
    <xf numFmtId="0" fontId="1" fillId="0" borderId="0" xfId="0" applyFont="1" applyBorder="1" applyAlignment="1">
      <alignment wrapText="1"/>
    </xf>
    <xf numFmtId="0" fontId="0" fillId="0" borderId="0" xfId="0" applyFont="1" applyBorder="1" applyAlignment="1">
      <alignment horizontal="left"/>
    </xf>
    <xf numFmtId="0" fontId="0" fillId="0" borderId="0" xfId="0" applyNumberFormat="1" applyFont="1" applyBorder="1"/>
    <xf numFmtId="0" fontId="7" fillId="0" borderId="0" xfId="0" applyFont="1" applyBorder="1"/>
    <xf numFmtId="0" fontId="1" fillId="0" borderId="0" xfId="0" applyFont="1" applyBorder="1" applyAlignment="1">
      <alignment horizontal="right"/>
    </xf>
    <xf numFmtId="0" fontId="1" fillId="0" borderId="0" xfId="0" applyFont="1" applyBorder="1" applyAlignment="1">
      <alignment horizontal="center" wrapText="1"/>
    </xf>
    <xf numFmtId="0" fontId="0" fillId="0" borderId="0" xfId="0" applyFont="1" applyBorder="1" applyAlignment="1"/>
    <xf numFmtId="0" fontId="0" fillId="0" borderId="0" xfId="0" applyNumberFormat="1" applyFont="1" applyBorder="1" applyAlignment="1">
      <alignment horizontal="center"/>
    </xf>
    <xf numFmtId="0" fontId="0" fillId="0" borderId="0" xfId="0" applyFont="1" applyBorder="1" applyAlignment="1">
      <alignment horizontal="right"/>
    </xf>
    <xf numFmtId="0" fontId="16" fillId="0" borderId="0" xfId="0" applyFont="1" applyAlignment="1">
      <alignment horizontal="right"/>
    </xf>
    <xf numFmtId="0" fontId="0" fillId="0" borderId="1" xfId="0" applyBorder="1" applyAlignment="1">
      <alignment horizontal="right"/>
    </xf>
    <xf numFmtId="0" fontId="0" fillId="0" borderId="0" xfId="0" applyBorder="1" applyAlignment="1">
      <alignment horizontal="center"/>
    </xf>
    <xf numFmtId="0" fontId="0" fillId="0" borderId="1" xfId="0" applyNumberFormat="1" applyBorder="1" applyAlignment="1">
      <alignment horizontal="center"/>
    </xf>
    <xf numFmtId="0" fontId="0" fillId="0" borderId="0" xfId="0" applyNumberFormat="1" applyBorder="1" applyAlignment="1">
      <alignment horizontal="center"/>
    </xf>
    <xf numFmtId="0" fontId="0" fillId="0" borderId="0" xfId="0" applyNumberFormat="1" applyAlignment="1">
      <alignment horizontal="center"/>
    </xf>
    <xf numFmtId="0" fontId="0" fillId="2" borderId="0" xfId="0" applyFill="1" applyAlignment="1">
      <alignment horizontal="right"/>
    </xf>
    <xf numFmtId="0" fontId="7" fillId="2" borderId="0" xfId="0" applyFont="1" applyFill="1" applyBorder="1"/>
    <xf numFmtId="0" fontId="0" fillId="2" borderId="0" xfId="0" applyFill="1" applyBorder="1" applyAlignment="1">
      <alignment horizontal="center"/>
    </xf>
    <xf numFmtId="0" fontId="0" fillId="2" borderId="0" xfId="0" applyFill="1" applyBorder="1"/>
    <xf numFmtId="0" fontId="0" fillId="2" borderId="0" xfId="0" applyFill="1" applyBorder="1" applyAlignment="1">
      <alignment horizontal="right"/>
    </xf>
    <xf numFmtId="0" fontId="6" fillId="2" borderId="0" xfId="0" applyFont="1" applyFill="1"/>
    <xf numFmtId="0" fontId="6" fillId="2" borderId="0" xfId="0" applyFont="1" applyFill="1" applyAlignment="1">
      <alignment horizontal="center"/>
    </xf>
    <xf numFmtId="0" fontId="6" fillId="2" borderId="0" xfId="0" applyFont="1" applyFill="1" applyBorder="1" applyAlignment="1">
      <alignment horizontal="right"/>
    </xf>
    <xf numFmtId="0" fontId="6" fillId="2" borderId="0" xfId="0" applyNumberFormat="1" applyFont="1" applyFill="1" applyBorder="1" applyAlignment="1">
      <alignment horizontal="center"/>
    </xf>
    <xf numFmtId="0" fontId="13" fillId="0" borderId="0" xfId="0" applyFont="1" applyBorder="1" applyAlignment="1">
      <alignment horizontal="left"/>
    </xf>
    <xf numFmtId="0" fontId="13" fillId="0" borderId="0" xfId="0" applyNumberFormat="1" applyFont="1" applyBorder="1"/>
    <xf numFmtId="0" fontId="5" fillId="0" borderId="0" xfId="0" applyFont="1" applyFill="1"/>
    <xf numFmtId="0" fontId="0" fillId="0" borderId="0" xfId="0" applyFont="1" applyAlignment="1">
      <alignment wrapText="1"/>
    </xf>
    <xf numFmtId="0" fontId="0" fillId="0" borderId="0" xfId="0" applyFont="1" applyAlignment="1">
      <alignment horizontal="right" wrapText="1"/>
    </xf>
    <xf numFmtId="0" fontId="21" fillId="0" borderId="0" xfId="0" applyFont="1" applyAlignment="1">
      <alignment horizontal="center"/>
    </xf>
    <xf numFmtId="0" fontId="0" fillId="0" borderId="0" xfId="0" applyAlignment="1">
      <alignment horizontal="right" wrapText="1"/>
    </xf>
    <xf numFmtId="0" fontId="3" fillId="2" borderId="0" xfId="0" applyFont="1" applyFill="1"/>
    <xf numFmtId="0" fontId="23" fillId="0" borderId="0" xfId="0" applyFont="1"/>
    <xf numFmtId="0" fontId="24" fillId="0" borderId="0" xfId="0" applyFont="1"/>
    <xf numFmtId="2" fontId="0" fillId="0" borderId="0" xfId="0" applyNumberFormat="1" applyAlignment="1">
      <alignment horizontal="center"/>
    </xf>
    <xf numFmtId="0" fontId="0" fillId="2" borderId="0" xfId="0" applyFont="1" applyFill="1"/>
    <xf numFmtId="0" fontId="25" fillId="0" borderId="0" xfId="0" applyFont="1"/>
    <xf numFmtId="0" fontId="26" fillId="0" borderId="0" xfId="234" applyFont="1" applyBorder="1"/>
    <xf numFmtId="0" fontId="0" fillId="0" borderId="0" xfId="0" applyFont="1" applyBorder="1"/>
    <xf numFmtId="0" fontId="25" fillId="0" borderId="0" xfId="0" applyFont="1" applyAlignment="1"/>
    <xf numFmtId="0" fontId="26" fillId="0" borderId="0" xfId="0" applyFont="1"/>
    <xf numFmtId="0" fontId="13" fillId="0" borderId="1" xfId="0" applyFont="1" applyBorder="1" applyAlignment="1">
      <alignment horizontal="right"/>
    </xf>
    <xf numFmtId="3" fontId="13" fillId="0" borderId="0" xfId="0" applyNumberFormat="1" applyFont="1" applyAlignment="1">
      <alignment horizontal="center"/>
    </xf>
    <xf numFmtId="0" fontId="0" fillId="0" borderId="1" xfId="0" applyFill="1" applyBorder="1" applyAlignment="1">
      <alignment horizontal="right"/>
    </xf>
    <xf numFmtId="0" fontId="22" fillId="0" borderId="0" xfId="0" applyFont="1" applyAlignment="1">
      <alignment horizontal="center"/>
    </xf>
    <xf numFmtId="0" fontId="13" fillId="0" borderId="0" xfId="0" applyFont="1" applyAlignment="1">
      <alignment horizontal="center"/>
    </xf>
    <xf numFmtId="0" fontId="9" fillId="0" borderId="0" xfId="0" applyFont="1" applyAlignment="1">
      <alignment horizontal="center"/>
    </xf>
    <xf numFmtId="0" fontId="25" fillId="0" borderId="0" xfId="0" applyFont="1" applyAlignment="1">
      <alignment horizontal="center"/>
    </xf>
    <xf numFmtId="2" fontId="13" fillId="0" borderId="0" xfId="0" applyNumberFormat="1" applyFont="1" applyAlignment="1">
      <alignment horizontal="center"/>
    </xf>
    <xf numFmtId="0" fontId="20" fillId="0" borderId="0" xfId="0" applyFont="1" applyAlignment="1">
      <alignment horizontal="center"/>
    </xf>
    <xf numFmtId="0" fontId="13" fillId="0" borderId="0" xfId="0" applyFont="1" applyAlignment="1">
      <alignment horizontal="right" wrapText="1"/>
    </xf>
    <xf numFmtId="0" fontId="10" fillId="0" borderId="0" xfId="0" applyFont="1" applyAlignment="1">
      <alignment horizontal="right"/>
    </xf>
    <xf numFmtId="0" fontId="13" fillId="0" borderId="0" xfId="0" applyFont="1" applyFill="1" applyAlignment="1">
      <alignment horizontal="center"/>
    </xf>
    <xf numFmtId="3" fontId="13" fillId="0" borderId="0" xfId="0" applyNumberFormat="1" applyFont="1" applyFill="1" applyAlignment="1">
      <alignment horizontal="center"/>
    </xf>
    <xf numFmtId="0" fontId="13" fillId="0" borderId="0" xfId="0" applyFont="1" applyFill="1"/>
    <xf numFmtId="9" fontId="13" fillId="0" borderId="0" xfId="1" applyFont="1" applyFill="1" applyAlignment="1">
      <alignment horizontal="center"/>
    </xf>
    <xf numFmtId="0" fontId="26" fillId="0" borderId="0" xfId="0" applyFont="1" applyAlignment="1">
      <alignment horizontal="right"/>
    </xf>
    <xf numFmtId="0" fontId="26" fillId="0" borderId="0" xfId="0" applyFont="1" applyAlignment="1">
      <alignment horizontal="center"/>
    </xf>
    <xf numFmtId="0" fontId="28" fillId="0" borderId="0" xfId="0" applyFont="1" applyAlignment="1">
      <alignment horizontal="right"/>
    </xf>
    <xf numFmtId="0" fontId="18" fillId="0" borderId="0" xfId="0" applyFont="1"/>
    <xf numFmtId="0" fontId="0" fillId="0" borderId="0" xfId="0" applyFont="1" applyBorder="1" applyAlignment="1">
      <alignment horizontal="center"/>
    </xf>
    <xf numFmtId="0" fontId="1" fillId="0" borderId="0" xfId="0" applyNumberFormat="1" applyFont="1" applyBorder="1" applyAlignment="1">
      <alignment horizontal="right"/>
    </xf>
    <xf numFmtId="0" fontId="0" fillId="0" borderId="1" xfId="0" applyFont="1" applyBorder="1" applyAlignment="1">
      <alignment horizontal="right"/>
    </xf>
    <xf numFmtId="0" fontId="0" fillId="0" borderId="1" xfId="0" applyFont="1" applyFill="1" applyBorder="1" applyAlignment="1">
      <alignment horizontal="right"/>
    </xf>
    <xf numFmtId="2" fontId="29" fillId="0" borderId="0" xfId="0" applyNumberFormat="1" applyFont="1" applyAlignment="1">
      <alignment horizontal="center"/>
    </xf>
    <xf numFmtId="2" fontId="30" fillId="0" borderId="0" xfId="0" applyNumberFormat="1" applyFont="1" applyAlignment="1">
      <alignment horizontal="center"/>
    </xf>
    <xf numFmtId="0" fontId="7" fillId="0" borderId="0" xfId="0" applyFont="1" applyAlignment="1">
      <alignment horizontal="center"/>
    </xf>
    <xf numFmtId="0" fontId="12" fillId="0" borderId="0" xfId="0" applyFont="1" applyAlignment="1">
      <alignment horizontal="center"/>
    </xf>
    <xf numFmtId="0" fontId="2" fillId="0" borderId="0" xfId="0" applyFont="1" applyAlignment="1">
      <alignment horizontal="center"/>
    </xf>
    <xf numFmtId="0" fontId="1" fillId="0" borderId="0" xfId="0" applyNumberFormat="1" applyFont="1" applyFill="1" applyBorder="1" applyAlignment="1">
      <alignment horizontal="right"/>
    </xf>
    <xf numFmtId="9" fontId="1" fillId="0" borderId="0" xfId="1" applyFont="1" applyAlignment="1">
      <alignment horizontal="center"/>
    </xf>
    <xf numFmtId="3" fontId="31" fillId="0" borderId="0" xfId="0" applyNumberFormat="1" applyFont="1" applyAlignment="1">
      <alignment horizontal="center"/>
    </xf>
    <xf numFmtId="9" fontId="31" fillId="0" borderId="0" xfId="1" applyFont="1" applyAlignment="1">
      <alignment horizontal="center"/>
    </xf>
    <xf numFmtId="3" fontId="32" fillId="0" borderId="0" xfId="0" applyNumberFormat="1" applyFont="1" applyAlignment="1">
      <alignment horizontal="center"/>
    </xf>
    <xf numFmtId="9" fontId="32" fillId="0" borderId="0" xfId="1" applyFont="1" applyAlignment="1">
      <alignment horizontal="center"/>
    </xf>
    <xf numFmtId="0" fontId="0" fillId="2" borderId="0" xfId="0" applyFont="1" applyFill="1" applyAlignment="1">
      <alignment horizontal="center"/>
    </xf>
    <xf numFmtId="2" fontId="0" fillId="0" borderId="0" xfId="0" applyNumberFormat="1" applyFont="1" applyAlignment="1">
      <alignment horizontal="center"/>
    </xf>
    <xf numFmtId="3" fontId="0" fillId="0" borderId="0" xfId="0" applyNumberFormat="1" applyFont="1" applyFill="1" applyAlignment="1">
      <alignment horizontal="center"/>
    </xf>
    <xf numFmtId="0" fontId="34" fillId="0" borderId="0" xfId="0" applyFont="1" applyAlignment="1">
      <alignment horizontal="right"/>
    </xf>
    <xf numFmtId="0" fontId="0" fillId="0" borderId="0" xfId="0" applyAlignment="1">
      <alignment horizontal="left"/>
    </xf>
    <xf numFmtId="1" fontId="0" fillId="0" borderId="0" xfId="0" applyNumberFormat="1" applyAlignment="1">
      <alignment horizontal="center"/>
    </xf>
    <xf numFmtId="1" fontId="10" fillId="0" borderId="0" xfId="731" applyNumberFormat="1" applyAlignment="1">
      <alignment horizontal="center"/>
    </xf>
    <xf numFmtId="0" fontId="0" fillId="2" borderId="0" xfId="0" applyFill="1" applyAlignment="1">
      <alignment horizontal="left"/>
    </xf>
    <xf numFmtId="0" fontId="18" fillId="0" borderId="0" xfId="0" applyFont="1" applyAlignment="1"/>
    <xf numFmtId="0" fontId="18" fillId="0" borderId="0" xfId="0" applyFont="1" applyAlignment="1">
      <alignment horizontal="center"/>
    </xf>
    <xf numFmtId="0" fontId="0" fillId="2" borderId="0" xfId="0" applyFont="1" applyFill="1" applyAlignment="1">
      <alignment horizontal="right"/>
    </xf>
    <xf numFmtId="0" fontId="27" fillId="0" borderId="0" xfId="0" applyFont="1"/>
    <xf numFmtId="10" fontId="0" fillId="0" borderId="0" xfId="0" applyNumberFormat="1" applyFont="1"/>
    <xf numFmtId="10" fontId="21" fillId="0" borderId="0" xfId="1" applyNumberFormat="1" applyFont="1" applyAlignment="1">
      <alignment horizontal="center"/>
    </xf>
    <xf numFmtId="10" fontId="0" fillId="0" borderId="0" xfId="1" applyNumberFormat="1" applyFont="1" applyAlignment="1">
      <alignment horizontal="center"/>
    </xf>
    <xf numFmtId="10" fontId="0" fillId="2" borderId="0" xfId="1" applyNumberFormat="1" applyFont="1" applyFill="1" applyAlignment="1">
      <alignment horizontal="center"/>
    </xf>
    <xf numFmtId="10" fontId="0" fillId="0" borderId="0" xfId="1" applyNumberFormat="1" applyFont="1" applyFill="1" applyAlignment="1">
      <alignment horizontal="center"/>
    </xf>
    <xf numFmtId="10" fontId="1" fillId="0" borderId="0" xfId="1" applyNumberFormat="1" applyFont="1" applyAlignment="1">
      <alignment horizontal="center"/>
    </xf>
    <xf numFmtId="3" fontId="21" fillId="0" borderId="0" xfId="0" applyNumberFormat="1" applyFont="1" applyAlignment="1">
      <alignment horizontal="center"/>
    </xf>
    <xf numFmtId="3" fontId="0" fillId="2" borderId="0" xfId="0" applyNumberFormat="1" applyFont="1" applyFill="1" applyAlignment="1">
      <alignment horizontal="center"/>
    </xf>
    <xf numFmtId="3" fontId="26" fillId="0" borderId="0" xfId="234" applyNumberFormat="1" applyFont="1" applyBorder="1" applyAlignment="1">
      <alignment horizontal="center"/>
    </xf>
    <xf numFmtId="3" fontId="0" fillId="0" borderId="0" xfId="0" applyNumberFormat="1" applyFont="1" applyBorder="1" applyAlignment="1">
      <alignment horizontal="center"/>
    </xf>
    <xf numFmtId="3" fontId="26" fillId="0" borderId="0" xfId="0" applyNumberFormat="1" applyFont="1" applyAlignment="1">
      <alignment horizontal="center"/>
    </xf>
    <xf numFmtId="3" fontId="0" fillId="0" borderId="0" xfId="0" applyNumberFormat="1" applyAlignment="1">
      <alignment horizontal="left"/>
    </xf>
    <xf numFmtId="164" fontId="0" fillId="0" borderId="0" xfId="1" applyNumberFormat="1" applyFont="1" applyAlignment="1">
      <alignment horizontal="left"/>
    </xf>
    <xf numFmtId="0" fontId="9" fillId="0" borderId="0" xfId="0" applyFont="1" applyAlignment="1">
      <alignment horizontal="left"/>
    </xf>
    <xf numFmtId="0" fontId="12" fillId="0" borderId="0" xfId="0" applyFont="1" applyAlignment="1">
      <alignment horizontal="left"/>
    </xf>
    <xf numFmtId="0" fontId="0" fillId="0" borderId="0" xfId="0" applyFont="1" applyAlignment="1">
      <alignment horizontal="left"/>
    </xf>
    <xf numFmtId="3" fontId="13" fillId="0" borderId="0" xfId="0" applyNumberFormat="1" applyFont="1" applyAlignment="1">
      <alignment horizontal="left"/>
    </xf>
    <xf numFmtId="0" fontId="0" fillId="0" borderId="0" xfId="0" applyAlignment="1"/>
    <xf numFmtId="0" fontId="0" fillId="2" borderId="0" xfId="0" applyFill="1" applyAlignment="1"/>
    <xf numFmtId="0" fontId="9" fillId="0" borderId="0" xfId="0" applyFont="1" applyAlignment="1"/>
    <xf numFmtId="3" fontId="13" fillId="0" borderId="0" xfId="0" applyNumberFormat="1" applyFont="1" applyAlignment="1"/>
    <xf numFmtId="0" fontId="0" fillId="0" borderId="0" xfId="0" applyFill="1" applyAlignment="1"/>
    <xf numFmtId="0" fontId="1" fillId="0" borderId="0" xfId="0" applyFont="1" applyAlignment="1"/>
    <xf numFmtId="0" fontId="0" fillId="0" borderId="0" xfId="0" applyFont="1" applyAlignment="1"/>
    <xf numFmtId="164" fontId="16" fillId="0" borderId="0" xfId="0" applyNumberFormat="1" applyFont="1" applyAlignment="1">
      <alignment horizontal="left"/>
    </xf>
    <xf numFmtId="164" fontId="18" fillId="0" borderId="0" xfId="0" applyNumberFormat="1" applyFont="1" applyAlignment="1">
      <alignment horizontal="left"/>
    </xf>
    <xf numFmtId="164" fontId="0" fillId="0" borderId="0" xfId="0" applyNumberFormat="1" applyAlignment="1">
      <alignment horizontal="left"/>
    </xf>
    <xf numFmtId="164" fontId="0" fillId="2" borderId="0" xfId="0" applyNumberFormat="1" applyFill="1" applyAlignment="1">
      <alignment horizontal="left"/>
    </xf>
    <xf numFmtId="164" fontId="1" fillId="0" borderId="0" xfId="0" applyNumberFormat="1" applyFont="1" applyAlignment="1">
      <alignment horizontal="left"/>
    </xf>
    <xf numFmtId="164" fontId="13" fillId="0" borderId="0" xfId="0" applyNumberFormat="1" applyFont="1" applyAlignment="1">
      <alignment horizontal="left"/>
    </xf>
    <xf numFmtId="164" fontId="0" fillId="0" borderId="0" xfId="0" applyNumberFormat="1" applyFont="1" applyAlignment="1">
      <alignment horizontal="left"/>
    </xf>
    <xf numFmtId="164" fontId="0" fillId="2" borderId="0" xfId="0" applyNumberFormat="1" applyFont="1" applyFill="1" applyAlignment="1">
      <alignment horizontal="left"/>
    </xf>
    <xf numFmtId="3" fontId="28" fillId="0" borderId="0" xfId="0" applyNumberFormat="1" applyFont="1" applyAlignment="1">
      <alignment horizontal="center"/>
    </xf>
    <xf numFmtId="164" fontId="28" fillId="0" borderId="0" xfId="0" applyNumberFormat="1" applyFont="1" applyAlignment="1">
      <alignment horizontal="left"/>
    </xf>
    <xf numFmtId="164" fontId="12" fillId="0" borderId="0" xfId="0" applyNumberFormat="1" applyFont="1" applyAlignment="1">
      <alignment horizontal="left"/>
    </xf>
    <xf numFmtId="164" fontId="13" fillId="0" borderId="0" xfId="0" applyNumberFormat="1" applyFont="1" applyBorder="1" applyAlignment="1">
      <alignment horizontal="left"/>
    </xf>
    <xf numFmtId="164" fontId="0" fillId="0" borderId="0" xfId="0" applyNumberFormat="1" applyFont="1" applyBorder="1" applyAlignment="1">
      <alignment horizontal="left"/>
    </xf>
    <xf numFmtId="164" fontId="0" fillId="0" borderId="0" xfId="0" applyNumberFormat="1" applyFill="1" applyAlignment="1">
      <alignment horizontal="left"/>
    </xf>
    <xf numFmtId="0" fontId="12" fillId="2" borderId="0" xfId="0" applyFont="1" applyFill="1"/>
    <xf numFmtId="2" fontId="0" fillId="0" borderId="0" xfId="0" applyNumberFormat="1" applyFill="1" applyAlignment="1">
      <alignment horizontal="center"/>
    </xf>
    <xf numFmtId="9" fontId="0" fillId="0" borderId="0" xfId="1" applyFont="1" applyFill="1" applyAlignment="1">
      <alignment horizontal="center"/>
    </xf>
    <xf numFmtId="3" fontId="26" fillId="0" borderId="0" xfId="0" applyNumberFormat="1" applyFont="1" applyFill="1" applyAlignment="1">
      <alignment horizontal="center"/>
    </xf>
    <xf numFmtId="0" fontId="12" fillId="2" borderId="0" xfId="0" applyFont="1" applyFill="1" applyAlignment="1">
      <alignment wrapText="1"/>
    </xf>
    <xf numFmtId="0" fontId="1" fillId="2" borderId="0" xfId="0" applyFont="1" applyFill="1" applyAlignment="1">
      <alignment wrapText="1"/>
    </xf>
    <xf numFmtId="0" fontId="0" fillId="0" borderId="0" xfId="0" applyFont="1" applyAlignment="1">
      <alignment horizontal="center" wrapText="1"/>
    </xf>
    <xf numFmtId="3" fontId="0" fillId="0" borderId="0" xfId="0" applyNumberFormat="1" applyFont="1" applyAlignment="1">
      <alignment horizontal="center" wrapText="1"/>
    </xf>
    <xf numFmtId="3" fontId="13" fillId="0" borderId="0" xfId="0" applyNumberFormat="1" applyFont="1" applyAlignment="1">
      <alignment horizontal="center" wrapText="1"/>
    </xf>
    <xf numFmtId="0" fontId="35" fillId="0" borderId="0" xfId="0" applyFont="1"/>
    <xf numFmtId="0" fontId="36" fillId="0" borderId="0" xfId="0" applyFont="1" applyAlignment="1">
      <alignment wrapText="1"/>
    </xf>
    <xf numFmtId="0" fontId="36" fillId="0" borderId="0" xfId="0" applyFont="1"/>
    <xf numFmtId="3" fontId="35" fillId="0" borderId="0" xfId="0" applyNumberFormat="1" applyFont="1" applyFill="1" applyAlignment="1">
      <alignment horizontal="center"/>
    </xf>
    <xf numFmtId="3" fontId="37" fillId="0" borderId="0" xfId="0" applyNumberFormat="1" applyFont="1" applyFill="1" applyAlignment="1">
      <alignment horizontal="left"/>
    </xf>
    <xf numFmtId="0" fontId="0" fillId="0" borderId="2" xfId="0" applyFill="1" applyBorder="1"/>
    <xf numFmtId="3" fontId="0" fillId="0" borderId="2" xfId="0" applyNumberFormat="1" applyFill="1" applyBorder="1"/>
    <xf numFmtId="0" fontId="0" fillId="0" borderId="2" xfId="0" applyFill="1" applyBorder="1" applyAlignment="1">
      <alignment horizontal="center"/>
    </xf>
    <xf numFmtId="0" fontId="0" fillId="3" borderId="2" xfId="0" applyFill="1" applyBorder="1"/>
    <xf numFmtId="3" fontId="0" fillId="3" borderId="2" xfId="0" applyNumberFormat="1" applyFill="1" applyBorder="1"/>
    <xf numFmtId="0" fontId="0" fillId="3" borderId="2" xfId="0" applyFill="1" applyBorder="1" applyAlignment="1">
      <alignment horizontal="center"/>
    </xf>
    <xf numFmtId="0" fontId="1" fillId="3" borderId="2" xfId="0" applyFont="1" applyFill="1" applyBorder="1" applyAlignment="1">
      <alignment horizontal="left"/>
    </xf>
    <xf numFmtId="0" fontId="38" fillId="0" borderId="0" xfId="0" applyFont="1"/>
    <xf numFmtId="0" fontId="1" fillId="3" borderId="2" xfId="0" applyFont="1" applyFill="1" applyBorder="1"/>
    <xf numFmtId="0" fontId="0" fillId="3" borderId="2" xfId="0" applyFont="1" applyFill="1" applyBorder="1"/>
    <xf numFmtId="3" fontId="0" fillId="3" borderId="2" xfId="0" applyNumberFormat="1" applyFont="1" applyFill="1" applyBorder="1" applyAlignment="1">
      <alignment horizontal="center"/>
    </xf>
    <xf numFmtId="10" fontId="0" fillId="3" borderId="2" xfId="1" applyNumberFormat="1" applyFont="1" applyFill="1" applyBorder="1" applyAlignment="1">
      <alignment horizontal="center"/>
    </xf>
    <xf numFmtId="0" fontId="36" fillId="0" borderId="0" xfId="0" applyFont="1" applyFill="1" applyAlignment="1">
      <alignment horizontal="center"/>
    </xf>
    <xf numFmtId="0" fontId="39" fillId="0" borderId="0" xfId="0" applyFont="1" applyAlignment="1">
      <alignment horizontal="center"/>
    </xf>
    <xf numFmtId="0" fontId="0" fillId="3" borderId="2" xfId="0" applyFill="1" applyBorder="1" applyAlignment="1">
      <alignment horizontal="left"/>
    </xf>
    <xf numFmtId="0" fontId="0" fillId="3" borderId="2" xfId="0" applyFill="1" applyBorder="1" applyAlignment="1"/>
    <xf numFmtId="0" fontId="35" fillId="0" borderId="0" xfId="0" applyFont="1" applyAlignment="1">
      <alignment horizontal="center"/>
    </xf>
    <xf numFmtId="0" fontId="0" fillId="3" borderId="2" xfId="0" applyFont="1" applyFill="1" applyBorder="1" applyAlignment="1">
      <alignment horizontal="center"/>
    </xf>
    <xf numFmtId="164" fontId="0" fillId="3" borderId="2" xfId="0" applyNumberFormat="1" applyFont="1" applyFill="1" applyBorder="1" applyAlignment="1">
      <alignment horizontal="left"/>
    </xf>
    <xf numFmtId="0" fontId="35" fillId="0" borderId="0" xfId="0" applyFont="1" applyBorder="1" applyAlignment="1">
      <alignment horizontal="right"/>
    </xf>
    <xf numFmtId="0" fontId="0" fillId="3" borderId="2" xfId="0" applyFill="1" applyBorder="1" applyAlignment="1">
      <alignment horizontal="right"/>
    </xf>
    <xf numFmtId="3" fontId="36" fillId="0" borderId="0" xfId="0" applyNumberFormat="1" applyFont="1" applyAlignment="1">
      <alignment horizontal="center" wrapText="1"/>
    </xf>
    <xf numFmtId="0" fontId="36" fillId="0" borderId="0" xfId="0" applyFont="1" applyAlignment="1">
      <alignment horizontal="right"/>
    </xf>
    <xf numFmtId="164" fontId="0" fillId="3" borderId="2" xfId="0" applyNumberFormat="1" applyFill="1" applyBorder="1" applyAlignment="1">
      <alignment horizontal="left"/>
    </xf>
    <xf numFmtId="0" fontId="1" fillId="3" borderId="2" xfId="0" applyFont="1" applyFill="1" applyBorder="1" applyAlignment="1">
      <alignment horizontal="right"/>
    </xf>
    <xf numFmtId="0" fontId="1" fillId="3" borderId="2" xfId="0" applyFont="1" applyFill="1" applyBorder="1" applyAlignment="1">
      <alignment horizontal="center"/>
    </xf>
    <xf numFmtId="2" fontId="0" fillId="3" borderId="2" xfId="0" applyNumberFormat="1" applyFill="1" applyBorder="1" applyAlignment="1">
      <alignment horizontal="center"/>
    </xf>
    <xf numFmtId="0" fontId="13" fillId="3" borderId="2" xfId="0" applyFont="1" applyFill="1" applyBorder="1" applyAlignment="1">
      <alignment horizontal="right"/>
    </xf>
    <xf numFmtId="0" fontId="38" fillId="0" borderId="0" xfId="0" applyFont="1" applyAlignment="1">
      <alignment horizontal="left"/>
    </xf>
    <xf numFmtId="0" fontId="40" fillId="0" borderId="0" xfId="0" applyFont="1"/>
    <xf numFmtId="0" fontId="41" fillId="0" borderId="0" xfId="0" applyFont="1" applyAlignment="1"/>
    <xf numFmtId="9" fontId="37" fillId="0" borderId="0" xfId="1" applyFont="1" applyAlignment="1">
      <alignment horizontal="center"/>
    </xf>
    <xf numFmtId="10" fontId="35" fillId="0" borderId="0" xfId="1" applyNumberFormat="1" applyFont="1" applyAlignment="1">
      <alignment horizontal="center"/>
    </xf>
    <xf numFmtId="0" fontId="42" fillId="3" borderId="3" xfId="0" applyFont="1" applyFill="1" applyBorder="1"/>
    <xf numFmtId="0" fontId="43" fillId="3" borderId="3" xfId="0" applyFont="1" applyFill="1" applyBorder="1" applyAlignment="1">
      <alignment horizontal="center"/>
    </xf>
    <xf numFmtId="0" fontId="43" fillId="3" borderId="3" xfId="0" applyFont="1" applyFill="1" applyBorder="1"/>
    <xf numFmtId="0" fontId="42" fillId="3" borderId="3" xfId="0" applyFont="1" applyFill="1" applyBorder="1" applyAlignment="1">
      <alignment horizontal="center"/>
    </xf>
    <xf numFmtId="0" fontId="42" fillId="3" borderId="3" xfId="0" applyFont="1" applyFill="1" applyBorder="1" applyAlignment="1">
      <alignment horizontal="right"/>
    </xf>
    <xf numFmtId="2" fontId="43" fillId="3" borderId="3" xfId="0" applyNumberFormat="1" applyFont="1" applyFill="1" applyBorder="1" applyAlignment="1">
      <alignment horizontal="center"/>
    </xf>
    <xf numFmtId="0" fontId="2" fillId="0" borderId="0" xfId="0" applyFont="1" applyAlignment="1">
      <alignment wrapText="1"/>
    </xf>
  </cellXfs>
  <cellStyles count="139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Normal" xfId="0" builtinId="0"/>
    <cellStyle name="Normal_3a. Avg + median days confined" xfId="731"/>
    <cellStyle name="Normal_offenses by race" xfId="234"/>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abSelected="1" workbookViewId="0">
      <selection activeCell="A2" sqref="A2"/>
    </sheetView>
  </sheetViews>
  <sheetFormatPr defaultRowHeight="12.75" x14ac:dyDescent="0.2"/>
  <cols>
    <col min="1" max="1" width="126" customWidth="1"/>
  </cols>
  <sheetData>
    <row r="1" spans="1:1" s="19" customFormat="1" ht="23.25" customHeight="1" x14ac:dyDescent="0.2">
      <c r="A1" s="244" t="s">
        <v>158</v>
      </c>
    </row>
    <row r="2" spans="1:1" ht="109.5" customHeight="1" x14ac:dyDescent="0.2">
      <c r="A2" s="255" t="s">
        <v>184</v>
      </c>
    </row>
    <row r="4" spans="1:1" x14ac:dyDescent="0.2">
      <c r="A4" s="211"/>
    </row>
    <row r="5" spans="1:1" x14ac:dyDescent="0.2">
      <c r="A5" s="213"/>
    </row>
  </sheetData>
  <sheetProtection algorithmName="SHA-512" hashValue="ywLsbmGuxvUq3l0dMGY3KVq8gBbf0MooG8iqP0td45XYor9dUY8dgENHeUUPF3JNVl4JxJPcUexqnfXVavjlWw==" saltValue="kXVZDWdpp9Jb3J4DGs3SJA=="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workbookViewId="0">
      <pane ySplit="2" topLeftCell="A3" activePane="bottomLeft" state="frozen"/>
      <selection pane="bottomLeft"/>
    </sheetView>
  </sheetViews>
  <sheetFormatPr defaultColWidth="11" defaultRowHeight="12.75" x14ac:dyDescent="0.2"/>
  <cols>
    <col min="1" max="1" width="20.75" customWidth="1"/>
    <col min="2" max="4" width="9.375" style="23" customWidth="1"/>
    <col min="5" max="5" width="12.75" style="23" bestFit="1" customWidth="1"/>
    <col min="6" max="6" width="9.375" style="23" customWidth="1"/>
  </cols>
  <sheetData>
    <row r="1" spans="1:6" s="29" customFormat="1" ht="27" customHeight="1" x14ac:dyDescent="0.2">
      <c r="A1" s="223" t="s">
        <v>178</v>
      </c>
      <c r="B1" s="49"/>
      <c r="C1" s="49"/>
      <c r="D1" s="49"/>
      <c r="E1" s="49"/>
      <c r="F1" s="49"/>
    </row>
    <row r="2" spans="1:6" s="72" customFormat="1" ht="14.1" customHeight="1" x14ac:dyDescent="0.2">
      <c r="A2" s="163" t="s">
        <v>103</v>
      </c>
      <c r="B2" s="121"/>
      <c r="C2" s="121"/>
      <c r="D2" s="121"/>
      <c r="E2" s="121"/>
      <c r="F2" s="121"/>
    </row>
    <row r="4" spans="1:6" x14ac:dyDescent="0.2">
      <c r="A4" s="25" t="s">
        <v>33</v>
      </c>
      <c r="B4" s="38"/>
      <c r="C4" s="38"/>
      <c r="D4" s="38"/>
      <c r="E4" s="38"/>
      <c r="F4" s="38"/>
    </row>
    <row r="6" spans="1:6" x14ac:dyDescent="0.2">
      <c r="A6" s="19"/>
      <c r="B6" s="50">
        <v>2012</v>
      </c>
      <c r="C6" s="50">
        <v>2013</v>
      </c>
      <c r="D6" s="50">
        <v>2014</v>
      </c>
      <c r="E6" s="232" t="s">
        <v>169</v>
      </c>
      <c r="F6" s="50" t="s">
        <v>72</v>
      </c>
    </row>
    <row r="7" spans="1:6" x14ac:dyDescent="0.2">
      <c r="A7" s="69" t="s">
        <v>73</v>
      </c>
      <c r="B7" s="111">
        <v>1.2771556550000001</v>
      </c>
      <c r="C7" s="111">
        <v>1.4466858789999999</v>
      </c>
      <c r="D7" s="111">
        <v>1.495388669</v>
      </c>
      <c r="E7" s="111">
        <v>1.4392220419999999</v>
      </c>
      <c r="F7" s="111">
        <v>1.4027123749999999</v>
      </c>
    </row>
    <row r="8" spans="1:6" x14ac:dyDescent="0.2">
      <c r="A8" s="69" t="s">
        <v>74</v>
      </c>
      <c r="B8" s="23">
        <v>1</v>
      </c>
      <c r="C8" s="23">
        <v>1</v>
      </c>
      <c r="D8" s="23">
        <v>1</v>
      </c>
      <c r="E8" s="23">
        <v>1</v>
      </c>
      <c r="F8" s="23">
        <v>1</v>
      </c>
    </row>
    <row r="11" spans="1:6" x14ac:dyDescent="0.2">
      <c r="A11" s="25" t="s">
        <v>28</v>
      </c>
      <c r="B11" s="66"/>
      <c r="C11" s="38"/>
      <c r="D11" s="38"/>
      <c r="E11" s="38"/>
      <c r="F11" s="38"/>
    </row>
    <row r="12" spans="1:6" s="5" customFormat="1" x14ac:dyDescent="0.2">
      <c r="A12" s="1"/>
      <c r="B12" s="143"/>
      <c r="C12" s="23"/>
      <c r="D12" s="23"/>
      <c r="E12" s="23"/>
      <c r="F12" s="23"/>
    </row>
    <row r="13" spans="1:6" x14ac:dyDescent="0.2">
      <c r="A13" s="5"/>
      <c r="B13" s="50">
        <v>2012</v>
      </c>
      <c r="C13" s="50">
        <v>2013</v>
      </c>
      <c r="D13" s="50">
        <v>2014</v>
      </c>
      <c r="E13" s="232" t="s">
        <v>169</v>
      </c>
      <c r="F13" s="50" t="s">
        <v>72</v>
      </c>
    </row>
    <row r="14" spans="1:6" s="5" customFormat="1" x14ac:dyDescent="0.2">
      <c r="A14" s="69" t="s">
        <v>73</v>
      </c>
      <c r="B14" s="23">
        <v>5.49</v>
      </c>
      <c r="C14" s="23">
        <v>3.81</v>
      </c>
      <c r="D14" s="23">
        <v>3.61</v>
      </c>
      <c r="E14" s="23">
        <v>3.83</v>
      </c>
      <c r="F14" s="23">
        <v>4.28</v>
      </c>
    </row>
    <row r="15" spans="1:6" s="5" customFormat="1" x14ac:dyDescent="0.2">
      <c r="A15" s="69" t="s">
        <v>74</v>
      </c>
      <c r="B15" s="23">
        <v>1</v>
      </c>
      <c r="C15" s="23">
        <v>1</v>
      </c>
      <c r="D15" s="23">
        <v>1</v>
      </c>
      <c r="E15" s="23">
        <v>1</v>
      </c>
      <c r="F15" s="23">
        <v>1</v>
      </c>
    </row>
    <row r="16" spans="1:6" s="5" customFormat="1" x14ac:dyDescent="0.2">
      <c r="B16" s="23"/>
      <c r="C16" s="23"/>
      <c r="D16" s="23"/>
      <c r="E16" s="23"/>
      <c r="F16" s="23"/>
    </row>
    <row r="18" spans="1:8" x14ac:dyDescent="0.2">
      <c r="A18" s="28" t="s">
        <v>53</v>
      </c>
      <c r="B18" s="38"/>
      <c r="C18" s="38"/>
      <c r="D18" s="38"/>
      <c r="E18" s="38"/>
      <c r="F18" s="38"/>
    </row>
    <row r="20" spans="1:8" x14ac:dyDescent="0.2">
      <c r="A20" s="19"/>
      <c r="B20" s="50">
        <v>2012</v>
      </c>
      <c r="C20" s="50">
        <v>2013</v>
      </c>
      <c r="D20" s="50">
        <v>2014</v>
      </c>
      <c r="E20" s="232" t="s">
        <v>169</v>
      </c>
      <c r="F20" s="50" t="s">
        <v>72</v>
      </c>
      <c r="G20" s="20"/>
      <c r="H20" s="69"/>
    </row>
    <row r="21" spans="1:8" x14ac:dyDescent="0.2">
      <c r="A21" s="69" t="s">
        <v>73</v>
      </c>
      <c r="B21" s="111">
        <v>2.534065628</v>
      </c>
      <c r="C21" s="111">
        <v>2.2861356929999999</v>
      </c>
      <c r="D21" s="111">
        <v>2.207245527</v>
      </c>
      <c r="E21" s="23" t="s">
        <v>56</v>
      </c>
      <c r="F21" s="111">
        <v>2.3450707560000001</v>
      </c>
      <c r="G21" s="4"/>
      <c r="H21" s="19"/>
    </row>
    <row r="22" spans="1:8" x14ac:dyDescent="0.2">
      <c r="A22" s="69" t="s">
        <v>74</v>
      </c>
      <c r="B22" s="23">
        <v>1</v>
      </c>
      <c r="C22" s="23">
        <v>1</v>
      </c>
      <c r="D22" s="23">
        <v>1</v>
      </c>
      <c r="E22" s="23" t="s">
        <v>56</v>
      </c>
      <c r="F22" s="23">
        <v>1</v>
      </c>
      <c r="G22" s="4"/>
      <c r="H22" s="19"/>
    </row>
    <row r="25" spans="1:8" x14ac:dyDescent="0.2">
      <c r="A25" s="25" t="s">
        <v>27</v>
      </c>
      <c r="B25" s="38"/>
      <c r="C25" s="38"/>
      <c r="D25" s="38"/>
      <c r="E25" s="68"/>
      <c r="F25" s="68"/>
      <c r="G25" s="20"/>
      <c r="H25" s="69"/>
    </row>
    <row r="26" spans="1:8" x14ac:dyDescent="0.2">
      <c r="G26" s="19"/>
      <c r="H26" s="19"/>
    </row>
    <row r="27" spans="1:8" x14ac:dyDescent="0.2">
      <c r="A27" s="19"/>
      <c r="B27" s="50">
        <v>2012</v>
      </c>
      <c r="C27" s="50">
        <v>2013</v>
      </c>
      <c r="D27" s="50">
        <v>2014</v>
      </c>
      <c r="E27" s="232" t="s">
        <v>169</v>
      </c>
      <c r="F27" s="50" t="s">
        <v>72</v>
      </c>
      <c r="G27" s="19"/>
      <c r="H27" s="19"/>
    </row>
    <row r="28" spans="1:8" x14ac:dyDescent="0.2">
      <c r="A28" s="69" t="s">
        <v>73</v>
      </c>
      <c r="B28" s="23">
        <v>2.0499999999999998</v>
      </c>
      <c r="C28" s="23">
        <v>1.45</v>
      </c>
      <c r="D28" s="23">
        <v>1.34</v>
      </c>
      <c r="E28" s="23" t="s">
        <v>56</v>
      </c>
      <c r="F28" s="23">
        <v>1.78</v>
      </c>
    </row>
    <row r="29" spans="1:8" x14ac:dyDescent="0.2">
      <c r="A29" s="69" t="s">
        <v>74</v>
      </c>
      <c r="B29" s="23">
        <v>1</v>
      </c>
      <c r="C29" s="23">
        <v>1</v>
      </c>
      <c r="D29" s="23">
        <v>1</v>
      </c>
      <c r="E29" s="23" t="s">
        <v>56</v>
      </c>
      <c r="F29" s="23">
        <v>1</v>
      </c>
    </row>
    <row r="32" spans="1:8" x14ac:dyDescent="0.2">
      <c r="A32" s="25" t="s">
        <v>24</v>
      </c>
      <c r="B32" s="38"/>
      <c r="C32" s="38"/>
      <c r="D32" s="38"/>
      <c r="E32" s="38"/>
      <c r="F32" s="38"/>
    </row>
    <row r="34" spans="1:6" s="5" customFormat="1" x14ac:dyDescent="0.2">
      <c r="B34" s="50">
        <v>2012</v>
      </c>
      <c r="C34" s="50">
        <v>2013</v>
      </c>
      <c r="D34" s="50">
        <v>2014</v>
      </c>
      <c r="E34" s="232" t="s">
        <v>169</v>
      </c>
      <c r="F34" s="50" t="s">
        <v>72</v>
      </c>
    </row>
    <row r="35" spans="1:6" s="5" customFormat="1" x14ac:dyDescent="0.2">
      <c r="A35" s="69" t="s">
        <v>73</v>
      </c>
      <c r="B35" s="111">
        <v>3.8</v>
      </c>
      <c r="C35" s="111">
        <v>3.26</v>
      </c>
      <c r="D35" s="111">
        <v>3.24</v>
      </c>
      <c r="E35" s="111">
        <v>1.9</v>
      </c>
      <c r="F35" s="111">
        <v>3.17</v>
      </c>
    </row>
    <row r="36" spans="1:6" s="5" customFormat="1" x14ac:dyDescent="0.2">
      <c r="A36" s="69" t="s">
        <v>74</v>
      </c>
      <c r="B36" s="23">
        <v>0</v>
      </c>
      <c r="C36" s="23">
        <v>0</v>
      </c>
      <c r="D36" s="23">
        <v>0</v>
      </c>
      <c r="E36" s="23">
        <v>0</v>
      </c>
      <c r="F36" s="23">
        <v>0</v>
      </c>
    </row>
    <row r="37" spans="1:6" s="19" customFormat="1" x14ac:dyDescent="0.2">
      <c r="B37" s="23"/>
      <c r="C37" s="23"/>
      <c r="D37" s="23"/>
      <c r="E37" s="23"/>
      <c r="F37" s="23"/>
    </row>
    <row r="39" spans="1:6" x14ac:dyDescent="0.2">
      <c r="A39" s="27" t="s">
        <v>0</v>
      </c>
      <c r="B39" s="38"/>
      <c r="C39" s="38"/>
      <c r="D39" s="38"/>
      <c r="E39" s="38"/>
      <c r="F39" s="38"/>
    </row>
    <row r="41" spans="1:6" x14ac:dyDescent="0.2">
      <c r="A41" s="19"/>
      <c r="B41" s="50">
        <v>2012</v>
      </c>
      <c r="C41" s="50">
        <v>2013</v>
      </c>
      <c r="D41" s="50">
        <v>2014</v>
      </c>
      <c r="E41" s="232" t="s">
        <v>169</v>
      </c>
      <c r="F41" s="50" t="s">
        <v>72</v>
      </c>
    </row>
    <row r="42" spans="1:6" x14ac:dyDescent="0.2">
      <c r="A42" s="69" t="s">
        <v>73</v>
      </c>
      <c r="B42" s="23">
        <v>0.64</v>
      </c>
      <c r="C42" s="23">
        <v>0.61</v>
      </c>
      <c r="D42" s="23">
        <v>0.55000000000000004</v>
      </c>
      <c r="E42" s="23">
        <v>0.69</v>
      </c>
      <c r="F42" s="23">
        <v>0.61</v>
      </c>
    </row>
    <row r="43" spans="1:6" ht="15.75" x14ac:dyDescent="0.25">
      <c r="A43" s="69" t="s">
        <v>74</v>
      </c>
      <c r="B43" s="158">
        <v>0</v>
      </c>
      <c r="C43" s="157">
        <v>0</v>
      </c>
      <c r="D43" s="157">
        <v>0</v>
      </c>
      <c r="E43" s="157">
        <v>0</v>
      </c>
      <c r="F43" s="157">
        <v>0</v>
      </c>
    </row>
    <row r="44" spans="1:6" x14ac:dyDescent="0.2">
      <c r="B44"/>
    </row>
    <row r="45" spans="1:6" x14ac:dyDescent="0.2">
      <c r="B45"/>
    </row>
    <row r="46" spans="1:6" x14ac:dyDescent="0.2">
      <c r="A46" s="47" t="s">
        <v>16</v>
      </c>
      <c r="B46" s="38"/>
      <c r="C46" s="38"/>
      <c r="D46" s="38"/>
      <c r="E46" s="38"/>
      <c r="F46" s="38"/>
    </row>
    <row r="48" spans="1:6" x14ac:dyDescent="0.2">
      <c r="A48" s="19"/>
      <c r="B48" s="50">
        <v>2012</v>
      </c>
      <c r="C48" s="50">
        <v>2013</v>
      </c>
      <c r="D48" s="50">
        <v>2014</v>
      </c>
      <c r="E48" s="232" t="s">
        <v>169</v>
      </c>
      <c r="F48" s="50" t="s">
        <v>72</v>
      </c>
    </row>
    <row r="49" spans="1:6" x14ac:dyDescent="0.2">
      <c r="A49" s="69" t="s">
        <v>73</v>
      </c>
      <c r="B49" s="111">
        <v>1.769100169779287</v>
      </c>
      <c r="C49" s="111">
        <v>1.6919763058696822</v>
      </c>
      <c r="D49" s="111">
        <v>1.8630061009428729</v>
      </c>
      <c r="E49" s="111">
        <v>1.4632034632034632</v>
      </c>
      <c r="F49" s="111">
        <v>1.73549087</v>
      </c>
    </row>
    <row r="50" spans="1:6" x14ac:dyDescent="0.2">
      <c r="A50" s="69" t="s">
        <v>74</v>
      </c>
      <c r="B50" s="23">
        <v>1</v>
      </c>
      <c r="C50" s="23">
        <v>1</v>
      </c>
      <c r="D50" s="23">
        <v>1</v>
      </c>
      <c r="E50" s="23">
        <v>1</v>
      </c>
      <c r="F50" s="23">
        <v>1</v>
      </c>
    </row>
    <row r="53" spans="1:6" s="19" customFormat="1" x14ac:dyDescent="0.2">
      <c r="A53" s="249"/>
      <c r="B53" s="250"/>
      <c r="C53" s="250"/>
      <c r="D53" s="250"/>
      <c r="E53" s="250"/>
      <c r="F53" s="250"/>
    </row>
    <row r="54" spans="1:6" s="19" customFormat="1" x14ac:dyDescent="0.2">
      <c r="A54" s="251"/>
      <c r="B54" s="250"/>
      <c r="C54" s="250"/>
      <c r="D54" s="250"/>
      <c r="E54" s="250"/>
      <c r="F54" s="250"/>
    </row>
    <row r="55" spans="1:6" s="19" customFormat="1" x14ac:dyDescent="0.2">
      <c r="A55" s="251"/>
      <c r="B55" s="252"/>
      <c r="C55" s="252"/>
      <c r="D55" s="252"/>
      <c r="E55" s="252"/>
      <c r="F55" s="252"/>
    </row>
    <row r="56" spans="1:6" x14ac:dyDescent="0.2">
      <c r="A56" s="253"/>
      <c r="B56" s="250"/>
      <c r="C56" s="250"/>
      <c r="D56" s="254"/>
      <c r="E56" s="250"/>
      <c r="F56" s="250"/>
    </row>
    <row r="57" spans="1:6" x14ac:dyDescent="0.2">
      <c r="A57" s="253"/>
      <c r="B57" s="250"/>
      <c r="C57" s="250"/>
      <c r="D57" s="250"/>
      <c r="E57" s="250"/>
      <c r="F57" s="250"/>
    </row>
  </sheetData>
  <sheetProtection algorithmName="SHA-512" hashValue="Mh37sUtKN7POGTYlzkci9DX30dJl3hOYg6U25sHduBPzXpgN7wPtnLPxnTwbYlDu2cUYcsoB4x0ABIeY32Atpg==" saltValue="Q+N0+SVDAQLDek9osLkGtA==" spinCount="100000" sheet="1" objects="1" scenarios="1"/>
  <phoneticPr fontId="8" type="noConversion"/>
  <pageMargins left="0.75" right="0.75" top="1" bottom="1" header="0.5" footer="0.5"/>
  <pageSetup fitToHeight="7" orientation="portrait" horizontalDpi="4294967292" verticalDpi="4294967292"/>
  <headerFooter>
    <oddHeader>&amp;A</oddHeader>
    <oddFooter>Page &amp;P of &amp;N</oddFoot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1"/>
  <sheetViews>
    <sheetView workbookViewId="0">
      <pane ySplit="1" topLeftCell="A69" activePane="bottomLeft" state="frozen"/>
      <selection pane="bottomLeft" activeCell="A109" sqref="A109"/>
    </sheetView>
  </sheetViews>
  <sheetFormatPr defaultColWidth="11" defaultRowHeight="12.75" x14ac:dyDescent="0.2"/>
  <cols>
    <col min="1" max="1" width="14" customWidth="1"/>
    <col min="2" max="2" width="11.875" customWidth="1"/>
    <col min="3" max="3" width="6.75" style="190" customWidth="1"/>
    <col min="4" max="4" width="12.375" customWidth="1"/>
    <col min="5" max="5" width="6.75" style="190" customWidth="1"/>
    <col min="6" max="6" width="11.75" customWidth="1"/>
    <col min="7" max="7" width="6.75" style="190" customWidth="1"/>
    <col min="8" max="8" width="12.625" customWidth="1"/>
    <col min="9" max="9" width="6.75" style="190" customWidth="1"/>
  </cols>
  <sheetData>
    <row r="1" spans="1:10" s="21" customFormat="1" ht="26.1" customHeight="1" x14ac:dyDescent="0.2">
      <c r="A1" s="223" t="s">
        <v>180</v>
      </c>
      <c r="C1" s="198"/>
      <c r="E1" s="198"/>
      <c r="G1" s="198"/>
      <c r="I1" s="198"/>
    </row>
    <row r="3" spans="1:10" x14ac:dyDescent="0.2">
      <c r="A3" s="25" t="s">
        <v>33</v>
      </c>
      <c r="B3" s="26"/>
      <c r="C3" s="191"/>
      <c r="D3" s="26"/>
      <c r="E3" s="191"/>
      <c r="F3" s="26"/>
      <c r="G3" s="191"/>
      <c r="H3" s="26"/>
      <c r="I3" s="191"/>
    </row>
    <row r="4" spans="1:10" x14ac:dyDescent="0.2">
      <c r="B4" s="18"/>
    </row>
    <row r="5" spans="1:10" s="19" customFormat="1" x14ac:dyDescent="0.2">
      <c r="A5" s="81" t="s">
        <v>88</v>
      </c>
      <c r="B5" s="50">
        <v>2012</v>
      </c>
      <c r="C5" s="192" t="s">
        <v>140</v>
      </c>
      <c r="D5" s="50">
        <v>2013</v>
      </c>
      <c r="E5" s="192" t="s">
        <v>140</v>
      </c>
      <c r="F5" s="50">
        <v>2014</v>
      </c>
      <c r="G5" s="192" t="s">
        <v>140</v>
      </c>
      <c r="H5" s="232" t="s">
        <v>169</v>
      </c>
      <c r="I5" s="192" t="s">
        <v>140</v>
      </c>
    </row>
    <row r="6" spans="1:10" s="19" customFormat="1" x14ac:dyDescent="0.2">
      <c r="A6" s="139" t="s">
        <v>76</v>
      </c>
      <c r="B6" s="60">
        <v>1431</v>
      </c>
      <c r="C6" s="194">
        <f>B6/B15</f>
        <v>0.24139676113360323</v>
      </c>
      <c r="D6" s="60">
        <v>1176</v>
      </c>
      <c r="E6" s="194">
        <f>D6/D15</f>
        <v>0.21625597646193453</v>
      </c>
      <c r="F6" s="60">
        <v>1170</v>
      </c>
      <c r="G6" s="194">
        <f>F6/F15</f>
        <v>0.18600953895071543</v>
      </c>
      <c r="H6" s="60">
        <v>502</v>
      </c>
      <c r="I6" s="194">
        <f>H6/H15</f>
        <v>0.19397217928902627</v>
      </c>
    </row>
    <row r="7" spans="1:10" s="19" customFormat="1" x14ac:dyDescent="0.2">
      <c r="A7" s="139" t="s">
        <v>77</v>
      </c>
      <c r="B7" s="60">
        <v>3033</v>
      </c>
      <c r="C7" s="194">
        <f>B7/B15</f>
        <v>0.51163967611336036</v>
      </c>
      <c r="D7" s="60">
        <v>2824</v>
      </c>
      <c r="E7" s="194">
        <f>D7/D15</f>
        <v>0.51930856932695846</v>
      </c>
      <c r="F7" s="60">
        <v>3300</v>
      </c>
      <c r="G7" s="194">
        <f>F7/F15</f>
        <v>0.5246422893481717</v>
      </c>
      <c r="H7" s="60">
        <v>1353</v>
      </c>
      <c r="I7" s="194">
        <f>H7/H15</f>
        <v>0.52279752704791349</v>
      </c>
    </row>
    <row r="8" spans="1:10" s="19" customFormat="1" x14ac:dyDescent="0.2">
      <c r="A8" s="139" t="s">
        <v>89</v>
      </c>
      <c r="B8" s="60">
        <v>816</v>
      </c>
      <c r="C8" s="194">
        <f>B8/B15</f>
        <v>0.13765182186234817</v>
      </c>
      <c r="D8" s="60">
        <v>703</v>
      </c>
      <c r="E8" s="194">
        <f>D8/D15</f>
        <v>0.12927546892239794</v>
      </c>
      <c r="F8" s="60">
        <v>973</v>
      </c>
      <c r="G8" s="194">
        <f>F8/F15</f>
        <v>0.15468998410174881</v>
      </c>
      <c r="H8" s="60">
        <v>379</v>
      </c>
      <c r="I8" s="194">
        <f>H8/H15</f>
        <v>0.1464451313755796</v>
      </c>
    </row>
    <row r="9" spans="1:10" s="19" customFormat="1" x14ac:dyDescent="0.2">
      <c r="A9" s="139" t="s">
        <v>90</v>
      </c>
      <c r="B9" s="60">
        <v>271</v>
      </c>
      <c r="C9" s="194">
        <f>B9/B15</f>
        <v>4.5715249662618085E-2</v>
      </c>
      <c r="D9" s="60">
        <v>279</v>
      </c>
      <c r="E9" s="194">
        <f>D9/D15</f>
        <v>5.1305627068775284E-2</v>
      </c>
      <c r="F9" s="60">
        <v>328</v>
      </c>
      <c r="G9" s="194">
        <f>F9/F15</f>
        <v>5.2146263910969791E-2</v>
      </c>
      <c r="H9" s="60">
        <v>171</v>
      </c>
      <c r="I9" s="194">
        <f>H9/H15</f>
        <v>6.60741885625966E-2</v>
      </c>
    </row>
    <row r="10" spans="1:10" s="19" customFormat="1" x14ac:dyDescent="0.2">
      <c r="A10" s="139" t="s">
        <v>91</v>
      </c>
      <c r="B10" s="60">
        <v>173</v>
      </c>
      <c r="C10" s="194">
        <f>B10/B15</f>
        <v>2.9183535762483132E-2</v>
      </c>
      <c r="D10" s="60">
        <v>151</v>
      </c>
      <c r="E10" s="194">
        <f>D10/D15</f>
        <v>2.7767561603530711E-2</v>
      </c>
      <c r="F10" s="60">
        <v>187</v>
      </c>
      <c r="G10" s="194">
        <f>F10/F15</f>
        <v>2.9729729729729731E-2</v>
      </c>
      <c r="H10" s="60">
        <v>59</v>
      </c>
      <c r="I10" s="194">
        <f>H10/H15</f>
        <v>2.2797527047913446E-2</v>
      </c>
    </row>
    <row r="11" spans="1:10" s="19" customFormat="1" x14ac:dyDescent="0.2">
      <c r="A11" s="139" t="s">
        <v>86</v>
      </c>
      <c r="B11" s="24">
        <v>155</v>
      </c>
      <c r="C11" s="194">
        <f>B11/B15</f>
        <v>2.6147098515519569E-2</v>
      </c>
      <c r="D11" s="60">
        <v>193</v>
      </c>
      <c r="E11" s="194">
        <f>D11/D15</f>
        <v>3.5490989334314084E-2</v>
      </c>
      <c r="F11" s="24">
        <v>207</v>
      </c>
      <c r="G11" s="194">
        <f>F11/F15</f>
        <v>3.2909379968203499E-2</v>
      </c>
      <c r="H11" s="24">
        <v>82</v>
      </c>
      <c r="I11" s="194">
        <f>H11/H15</f>
        <v>3.1684698608964453E-2</v>
      </c>
      <c r="J11" s="136"/>
    </row>
    <row r="12" spans="1:10" s="19" customFormat="1" x14ac:dyDescent="0.2">
      <c r="A12" s="139" t="s">
        <v>85</v>
      </c>
      <c r="B12" s="60">
        <v>49</v>
      </c>
      <c r="C12" s="194">
        <f>B12/B15</f>
        <v>8.2658569500674763E-3</v>
      </c>
      <c r="D12" s="60">
        <v>112</v>
      </c>
      <c r="E12" s="194">
        <f>D12/D15</f>
        <v>2.0595807282089002E-2</v>
      </c>
      <c r="F12" s="60">
        <v>123</v>
      </c>
      <c r="G12" s="194">
        <f>F12/F15</f>
        <v>1.9554848966613674E-2</v>
      </c>
      <c r="H12" s="60">
        <v>42</v>
      </c>
      <c r="I12" s="194">
        <f>H12/H15</f>
        <v>1.6228748068006182E-2</v>
      </c>
    </row>
    <row r="13" spans="1:10" s="19" customFormat="1" x14ac:dyDescent="0.2">
      <c r="A13" s="140" t="s">
        <v>87</v>
      </c>
      <c r="B13" s="24">
        <v>0</v>
      </c>
      <c r="C13" s="194">
        <f>B13/B15</f>
        <v>0</v>
      </c>
      <c r="D13" s="24">
        <v>0</v>
      </c>
      <c r="E13" s="194">
        <f>D13/D15</f>
        <v>0</v>
      </c>
      <c r="F13" s="24">
        <v>2</v>
      </c>
      <c r="G13" s="194">
        <f>F13/F15</f>
        <v>3.1796502384737679E-4</v>
      </c>
      <c r="H13" s="24">
        <v>0</v>
      </c>
      <c r="I13" s="194">
        <f>H13/H15</f>
        <v>0</v>
      </c>
      <c r="J13" s="136" t="s">
        <v>150</v>
      </c>
    </row>
    <row r="14" spans="1:10" s="19" customFormat="1" x14ac:dyDescent="0.2">
      <c r="A14" s="139" t="s">
        <v>64</v>
      </c>
      <c r="B14" s="24">
        <v>0</v>
      </c>
      <c r="C14" s="194">
        <f>B14/B15</f>
        <v>0</v>
      </c>
      <c r="D14" s="24">
        <v>0</v>
      </c>
      <c r="E14" s="194">
        <f>D14/D15</f>
        <v>0</v>
      </c>
      <c r="F14" s="24">
        <v>0</v>
      </c>
      <c r="G14" s="194">
        <f>F14/F15</f>
        <v>0</v>
      </c>
      <c r="H14" s="24">
        <v>0</v>
      </c>
      <c r="I14" s="194">
        <f>H14/H15</f>
        <v>0</v>
      </c>
    </row>
    <row r="15" spans="1:10" x14ac:dyDescent="0.2">
      <c r="A15" s="45" t="s">
        <v>75</v>
      </c>
      <c r="B15" s="119">
        <v>5928</v>
      </c>
      <c r="C15" s="194"/>
      <c r="D15" s="119">
        <v>5438</v>
      </c>
      <c r="E15" s="193"/>
      <c r="F15" s="119">
        <v>6290</v>
      </c>
      <c r="G15" s="193"/>
      <c r="H15" s="119">
        <v>2588</v>
      </c>
      <c r="I15" s="193"/>
    </row>
    <row r="16" spans="1:10" s="19" customFormat="1" x14ac:dyDescent="0.2">
      <c r="A16" s="45"/>
      <c r="B16" s="119"/>
      <c r="C16" s="193"/>
      <c r="D16" s="119"/>
      <c r="E16" s="193"/>
      <c r="F16" s="119"/>
      <c r="G16" s="193"/>
      <c r="H16" s="119"/>
      <c r="I16" s="193"/>
    </row>
    <row r="18" spans="1:10" x14ac:dyDescent="0.2">
      <c r="A18" s="25" t="s">
        <v>28</v>
      </c>
      <c r="B18" s="26"/>
      <c r="C18" s="191"/>
      <c r="D18" s="26"/>
      <c r="E18" s="191"/>
      <c r="F18" s="26"/>
      <c r="G18" s="191"/>
      <c r="H18" s="26"/>
      <c r="I18" s="191"/>
    </row>
    <row r="20" spans="1:10" s="19" customFormat="1" x14ac:dyDescent="0.2">
      <c r="A20" s="81" t="s">
        <v>88</v>
      </c>
      <c r="B20" s="50">
        <v>2012</v>
      </c>
      <c r="C20" s="192" t="s">
        <v>140</v>
      </c>
      <c r="D20" s="50">
        <v>2013</v>
      </c>
      <c r="E20" s="192" t="s">
        <v>140</v>
      </c>
      <c r="F20" s="50">
        <v>2014</v>
      </c>
      <c r="G20" s="192" t="s">
        <v>140</v>
      </c>
      <c r="H20" s="232" t="s">
        <v>169</v>
      </c>
      <c r="I20" s="192" t="s">
        <v>140</v>
      </c>
    </row>
    <row r="21" spans="1:10" s="19" customFormat="1" x14ac:dyDescent="0.2">
      <c r="A21" s="87">
        <v>0</v>
      </c>
      <c r="B21" s="24">
        <v>329</v>
      </c>
      <c r="C21" s="194">
        <f>B21/B30</f>
        <v>0.20536828963795256</v>
      </c>
      <c r="D21" s="24">
        <v>334</v>
      </c>
      <c r="E21" s="194">
        <f>D21/D30</f>
        <v>0.2059186189889026</v>
      </c>
      <c r="F21" s="24">
        <v>299</v>
      </c>
      <c r="G21" s="194">
        <f>F21/F30</f>
        <v>0.16675962074735082</v>
      </c>
      <c r="H21" s="24">
        <v>204</v>
      </c>
      <c r="I21" s="194">
        <f>H21/H30</f>
        <v>0.21518987341772153</v>
      </c>
    </row>
    <row r="22" spans="1:10" s="19" customFormat="1" x14ac:dyDescent="0.2">
      <c r="A22" s="87" t="s">
        <v>77</v>
      </c>
      <c r="B22" s="24">
        <v>490</v>
      </c>
      <c r="C22" s="194">
        <f>B22/B30</f>
        <v>0.30586766541822724</v>
      </c>
      <c r="D22" s="24">
        <v>451</v>
      </c>
      <c r="E22" s="194">
        <f>D22/D30</f>
        <v>0.27805178791615287</v>
      </c>
      <c r="F22" s="24">
        <v>651</v>
      </c>
      <c r="G22" s="194">
        <f>F22/F30</f>
        <v>0.3630786391522588</v>
      </c>
      <c r="H22" s="24">
        <v>312</v>
      </c>
      <c r="I22" s="194">
        <f>H22/H30</f>
        <v>0.32911392405063289</v>
      </c>
    </row>
    <row r="23" spans="1:10" s="19" customFormat="1" x14ac:dyDescent="0.2">
      <c r="A23" s="87" t="s">
        <v>89</v>
      </c>
      <c r="B23" s="24">
        <v>178</v>
      </c>
      <c r="C23" s="194">
        <f>B23/B30</f>
        <v>0.1111111111111111</v>
      </c>
      <c r="D23" s="24">
        <v>199</v>
      </c>
      <c r="E23" s="194">
        <f>D23/D30</f>
        <v>0.12268803945745993</v>
      </c>
      <c r="F23" s="24">
        <v>394</v>
      </c>
      <c r="G23" s="194">
        <f>F23/F30</f>
        <v>0.21974344673731178</v>
      </c>
      <c r="H23" s="24">
        <v>185</v>
      </c>
      <c r="I23" s="194">
        <f>H23/H30</f>
        <v>0.19514767932489452</v>
      </c>
    </row>
    <row r="24" spans="1:10" s="19" customFormat="1" x14ac:dyDescent="0.2">
      <c r="A24" s="87" t="s">
        <v>90</v>
      </c>
      <c r="B24" s="24">
        <v>89</v>
      </c>
      <c r="C24" s="194">
        <f>B24/B30</f>
        <v>5.5555555555555552E-2</v>
      </c>
      <c r="D24" s="24">
        <v>154</v>
      </c>
      <c r="E24" s="194">
        <f>D24/D30</f>
        <v>9.4944512946979032E-2</v>
      </c>
      <c r="F24" s="24">
        <v>183</v>
      </c>
      <c r="G24" s="194">
        <f>F24/F30</f>
        <v>0.10206358059118795</v>
      </c>
      <c r="H24" s="24">
        <v>90</v>
      </c>
      <c r="I24" s="194">
        <f>H24/H30</f>
        <v>9.49367088607595E-2</v>
      </c>
    </row>
    <row r="25" spans="1:10" s="19" customFormat="1" x14ac:dyDescent="0.2">
      <c r="A25" s="87" t="s">
        <v>91</v>
      </c>
      <c r="B25" s="24">
        <v>49</v>
      </c>
      <c r="C25" s="194">
        <f>B25/B30</f>
        <v>3.058676654182272E-2</v>
      </c>
      <c r="D25" s="24">
        <v>69</v>
      </c>
      <c r="E25" s="194">
        <f>D25/D30</f>
        <v>4.2540073982737361E-2</v>
      </c>
      <c r="F25" s="24">
        <v>68</v>
      </c>
      <c r="G25" s="194">
        <f>F25/F30</f>
        <v>3.7925264919129953E-2</v>
      </c>
      <c r="H25" s="24">
        <v>75</v>
      </c>
      <c r="I25" s="194">
        <f>H25/H30</f>
        <v>7.9113924050632917E-2</v>
      </c>
    </row>
    <row r="26" spans="1:10" s="19" customFormat="1" x14ac:dyDescent="0.2">
      <c r="A26" s="87" t="s">
        <v>86</v>
      </c>
      <c r="B26" s="24">
        <v>258</v>
      </c>
      <c r="C26" s="194">
        <f>B26/B30</f>
        <v>0.16104868913857678</v>
      </c>
      <c r="D26" s="24">
        <v>214</v>
      </c>
      <c r="E26" s="194">
        <f>D26/D30</f>
        <v>0.13193588162762021</v>
      </c>
      <c r="F26" s="24">
        <v>165</v>
      </c>
      <c r="G26" s="194">
        <f>F26/F30</f>
        <v>9.202453987730061E-2</v>
      </c>
      <c r="H26" s="24">
        <v>59</v>
      </c>
      <c r="I26" s="194">
        <f>H26/H30</f>
        <v>6.2236286919831227E-2</v>
      </c>
    </row>
    <row r="27" spans="1:10" s="19" customFormat="1" x14ac:dyDescent="0.2">
      <c r="A27" s="87" t="s">
        <v>85</v>
      </c>
      <c r="B27" s="24">
        <v>207</v>
      </c>
      <c r="C27" s="194">
        <f>B27/B30</f>
        <v>0.12921348314606743</v>
      </c>
      <c r="D27" s="24">
        <v>201</v>
      </c>
      <c r="E27" s="194">
        <f>D27/D30</f>
        <v>0.12392108508014797</v>
      </c>
      <c r="F27" s="24">
        <v>31</v>
      </c>
      <c r="G27" s="194">
        <f>F27/F30</f>
        <v>1.7289459007250419E-2</v>
      </c>
      <c r="H27" s="24">
        <v>23</v>
      </c>
      <c r="I27" s="194">
        <f>H27/H30</f>
        <v>2.4261603375527425E-2</v>
      </c>
    </row>
    <row r="28" spans="1:10" s="19" customFormat="1" x14ac:dyDescent="0.2">
      <c r="A28" s="87" t="s">
        <v>87</v>
      </c>
      <c r="B28" s="24">
        <v>2</v>
      </c>
      <c r="C28" s="194">
        <f>B28/B30</f>
        <v>1.2484394506866417E-3</v>
      </c>
      <c r="D28" s="24">
        <v>0</v>
      </c>
      <c r="E28" s="194">
        <f>D28/D30</f>
        <v>0</v>
      </c>
      <c r="F28" s="24">
        <v>2</v>
      </c>
      <c r="G28" s="194">
        <f>F28/F30</f>
        <v>1.1154489682097045E-3</v>
      </c>
      <c r="H28" s="24">
        <v>0</v>
      </c>
      <c r="I28" s="194">
        <f>H28/H30</f>
        <v>0</v>
      </c>
      <c r="J28" s="136" t="s">
        <v>150</v>
      </c>
    </row>
    <row r="29" spans="1:10" s="19" customFormat="1" x14ac:dyDescent="0.2">
      <c r="A29" s="120" t="s">
        <v>64</v>
      </c>
      <c r="B29" s="24">
        <v>0</v>
      </c>
      <c r="C29" s="194">
        <f>B29/B30</f>
        <v>0</v>
      </c>
      <c r="D29" s="24">
        <v>0</v>
      </c>
      <c r="E29" s="194">
        <f>D29/D30</f>
        <v>0</v>
      </c>
      <c r="F29" s="24">
        <v>0</v>
      </c>
      <c r="G29" s="194">
        <f>F29/F30</f>
        <v>0</v>
      </c>
      <c r="H29" s="24">
        <v>0</v>
      </c>
      <c r="I29" s="194">
        <f>H29/H30</f>
        <v>0</v>
      </c>
      <c r="J29" s="136"/>
    </row>
    <row r="30" spans="1:10" s="19" customFormat="1" x14ac:dyDescent="0.2">
      <c r="A30" s="118" t="s">
        <v>75</v>
      </c>
      <c r="B30" s="119">
        <v>1602</v>
      </c>
      <c r="C30" s="193"/>
      <c r="D30" s="119">
        <v>1622</v>
      </c>
      <c r="E30" s="193"/>
      <c r="F30" s="119">
        <v>1793</v>
      </c>
      <c r="G30" s="193"/>
      <c r="H30" s="119">
        <v>948</v>
      </c>
      <c r="I30" s="193"/>
      <c r="J30" s="2"/>
    </row>
    <row r="31" spans="1:10" s="22" customFormat="1" x14ac:dyDescent="0.2">
      <c r="A31" s="101"/>
      <c r="B31" s="102"/>
      <c r="C31" s="199"/>
      <c r="D31" s="102"/>
      <c r="E31" s="199"/>
      <c r="F31" s="102"/>
      <c r="G31" s="199"/>
      <c r="H31" s="102"/>
      <c r="I31" s="199"/>
    </row>
    <row r="32" spans="1:10" s="19" customFormat="1" x14ac:dyDescent="0.2">
      <c r="A32" s="78"/>
      <c r="B32" s="79"/>
      <c r="C32" s="200"/>
      <c r="D32" s="79"/>
      <c r="E32" s="200"/>
      <c r="F32" s="79"/>
      <c r="G32" s="200"/>
      <c r="H32" s="79"/>
      <c r="I32" s="200"/>
    </row>
    <row r="33" spans="1:10" x14ac:dyDescent="0.2">
      <c r="A33" s="28" t="s">
        <v>53</v>
      </c>
      <c r="B33" s="26"/>
      <c r="C33" s="191"/>
      <c r="D33" s="26"/>
      <c r="E33" s="191"/>
      <c r="F33" s="26"/>
      <c r="G33" s="191"/>
      <c r="H33" s="26"/>
      <c r="I33" s="191"/>
    </row>
    <row r="35" spans="1:10" s="18" customFormat="1" x14ac:dyDescent="0.2">
      <c r="A35" s="81" t="s">
        <v>88</v>
      </c>
      <c r="B35" s="50">
        <v>2012</v>
      </c>
      <c r="C35" s="192" t="s">
        <v>140</v>
      </c>
      <c r="D35" s="50">
        <v>2013</v>
      </c>
      <c r="E35" s="192" t="s">
        <v>140</v>
      </c>
      <c r="F35" s="50">
        <v>2014</v>
      </c>
      <c r="G35" s="192" t="s">
        <v>140</v>
      </c>
      <c r="H35" s="232" t="s">
        <v>169</v>
      </c>
      <c r="I35" s="192" t="s">
        <v>140</v>
      </c>
    </row>
    <row r="36" spans="1:10" s="18" customFormat="1" x14ac:dyDescent="0.2">
      <c r="A36" s="4" t="s">
        <v>76</v>
      </c>
      <c r="B36" s="24">
        <v>2918</v>
      </c>
      <c r="C36" s="194">
        <f>B36/B45</f>
        <v>0.40572858731924361</v>
      </c>
      <c r="D36" s="24">
        <v>2738</v>
      </c>
      <c r="E36" s="194">
        <f>D36/D45</f>
        <v>0.38460457929484476</v>
      </c>
      <c r="F36" s="24">
        <v>2492</v>
      </c>
      <c r="G36" s="194">
        <f>F36/F45</f>
        <v>0.3655030800821355</v>
      </c>
      <c r="H36" s="24" t="s">
        <v>56</v>
      </c>
      <c r="I36" s="190"/>
    </row>
    <row r="37" spans="1:10" x14ac:dyDescent="0.2">
      <c r="A37" s="4" t="s">
        <v>77</v>
      </c>
      <c r="B37" s="24">
        <v>1124</v>
      </c>
      <c r="C37" s="194">
        <f>B37/B45</f>
        <v>0.15628476084538376</v>
      </c>
      <c r="D37" s="24">
        <v>1558</v>
      </c>
      <c r="E37" s="194">
        <f>D37/D45</f>
        <v>0.21885096221379408</v>
      </c>
      <c r="F37" s="24">
        <v>1661</v>
      </c>
      <c r="G37" s="194">
        <f>F37/F45</f>
        <v>0.24361982986212966</v>
      </c>
      <c r="H37" s="24" t="s">
        <v>56</v>
      </c>
    </row>
    <row r="38" spans="1:10" x14ac:dyDescent="0.2">
      <c r="A38" s="4" t="s">
        <v>89</v>
      </c>
      <c r="B38" s="24">
        <v>803</v>
      </c>
      <c r="C38" s="194">
        <f>B38/B45</f>
        <v>0.11165183537263626</v>
      </c>
      <c r="D38" s="24">
        <v>752</v>
      </c>
      <c r="E38" s="194">
        <f>D38/D45</f>
        <v>0.10563281359741537</v>
      </c>
      <c r="F38" s="24">
        <v>906</v>
      </c>
      <c r="G38" s="194">
        <f>F38/F45</f>
        <v>0.13288354356116164</v>
      </c>
      <c r="H38" s="24" t="s">
        <v>56</v>
      </c>
    </row>
    <row r="39" spans="1:10" x14ac:dyDescent="0.2">
      <c r="A39" s="4" t="s">
        <v>90</v>
      </c>
      <c r="B39" s="24">
        <v>515</v>
      </c>
      <c r="C39" s="194">
        <f>B39/B45</f>
        <v>7.1607341490545054E-2</v>
      </c>
      <c r="D39" s="24">
        <v>494</v>
      </c>
      <c r="E39" s="194">
        <f>D39/D45</f>
        <v>6.9391768506812751E-2</v>
      </c>
      <c r="F39" s="24">
        <v>493</v>
      </c>
      <c r="G39" s="194">
        <f>F39/F45</f>
        <v>7.2308594895863887E-2</v>
      </c>
      <c r="H39" s="24" t="s">
        <v>56</v>
      </c>
    </row>
    <row r="40" spans="1:10" x14ac:dyDescent="0.2">
      <c r="A40" s="4" t="s">
        <v>91</v>
      </c>
      <c r="B40" s="24">
        <v>407</v>
      </c>
      <c r="C40" s="194">
        <f>B40/B45</f>
        <v>5.6590656284760843E-2</v>
      </c>
      <c r="D40" s="24">
        <v>328</v>
      </c>
      <c r="E40" s="194">
        <f>D40/D45</f>
        <v>4.6073886781851384E-2</v>
      </c>
      <c r="F40" s="24">
        <v>298</v>
      </c>
      <c r="G40" s="194">
        <f>F40/F45</f>
        <v>4.3707832208858904E-2</v>
      </c>
      <c r="H40" s="24" t="s">
        <v>56</v>
      </c>
    </row>
    <row r="41" spans="1:10" x14ac:dyDescent="0.2">
      <c r="A41" s="4" t="s">
        <v>86</v>
      </c>
      <c r="B41" s="24">
        <v>1153</v>
      </c>
      <c r="C41" s="194">
        <f>B41/B45</f>
        <v>0.16031701890989988</v>
      </c>
      <c r="D41" s="24">
        <v>998</v>
      </c>
      <c r="E41" s="194">
        <f>D41/D45</f>
        <v>0.1401882286838039</v>
      </c>
      <c r="F41" s="24">
        <v>744</v>
      </c>
      <c r="G41" s="194">
        <f>F41/F45</f>
        <v>0.10912290994426518</v>
      </c>
      <c r="H41" s="24" t="s">
        <v>56</v>
      </c>
    </row>
    <row r="42" spans="1:10" x14ac:dyDescent="0.2">
      <c r="A42" s="139" t="s">
        <v>85</v>
      </c>
      <c r="B42" s="24">
        <v>272</v>
      </c>
      <c r="C42" s="194">
        <f>B42/B45</f>
        <v>3.781979977753059E-2</v>
      </c>
      <c r="D42" s="24">
        <v>251</v>
      </c>
      <c r="E42" s="194">
        <f>D42/D45</f>
        <v>3.5257760921477733E-2</v>
      </c>
      <c r="F42" s="24">
        <v>224</v>
      </c>
      <c r="G42" s="194">
        <f>F42/F45</f>
        <v>3.2854209445585217E-2</v>
      </c>
      <c r="H42" s="24" t="s">
        <v>56</v>
      </c>
    </row>
    <row r="43" spans="1:10" s="19" customFormat="1" x14ac:dyDescent="0.2">
      <c r="A43" s="4" t="s">
        <v>87</v>
      </c>
      <c r="B43" s="24">
        <v>0</v>
      </c>
      <c r="C43" s="194">
        <f>B43/B45</f>
        <v>0</v>
      </c>
      <c r="D43" s="24">
        <v>0</v>
      </c>
      <c r="E43" s="194">
        <f>D43/D45</f>
        <v>0</v>
      </c>
      <c r="F43" s="24">
        <v>0</v>
      </c>
      <c r="G43" s="194">
        <f>F43/F45</f>
        <v>0</v>
      </c>
      <c r="H43" s="24" t="s">
        <v>56</v>
      </c>
      <c r="I43" s="190"/>
      <c r="J43" s="136" t="s">
        <v>150</v>
      </c>
    </row>
    <row r="44" spans="1:10" x14ac:dyDescent="0.2">
      <c r="A44" s="44" t="s">
        <v>64</v>
      </c>
      <c r="B44" s="24">
        <v>0</v>
      </c>
      <c r="C44" s="194">
        <f>B44/B45</f>
        <v>0</v>
      </c>
      <c r="D44" s="24">
        <v>0</v>
      </c>
      <c r="E44" s="194">
        <f>D44/D45</f>
        <v>0</v>
      </c>
      <c r="F44" s="24">
        <v>0</v>
      </c>
      <c r="G44" s="194">
        <f>F44/F45</f>
        <v>0</v>
      </c>
      <c r="H44" s="24" t="s">
        <v>56</v>
      </c>
    </row>
    <row r="45" spans="1:10" x14ac:dyDescent="0.2">
      <c r="A45" s="45" t="s">
        <v>75</v>
      </c>
      <c r="B45" s="119">
        <v>7192</v>
      </c>
      <c r="C45" s="193"/>
      <c r="D45" s="119">
        <v>7119</v>
      </c>
      <c r="E45" s="193"/>
      <c r="F45" s="119">
        <v>6818</v>
      </c>
      <c r="G45" s="193"/>
      <c r="H45" s="24" t="s">
        <v>56</v>
      </c>
      <c r="I45" s="193"/>
    </row>
    <row r="46" spans="1:10" s="19" customFormat="1" x14ac:dyDescent="0.2">
      <c r="A46" s="4"/>
      <c r="C46" s="190"/>
      <c r="E46" s="190"/>
      <c r="G46" s="190"/>
      <c r="I46" s="190"/>
    </row>
    <row r="48" spans="1:10" x14ac:dyDescent="0.2">
      <c r="A48" s="25" t="s">
        <v>27</v>
      </c>
      <c r="B48" s="26"/>
      <c r="C48" s="191"/>
      <c r="D48" s="26"/>
      <c r="E48" s="191"/>
      <c r="F48" s="26"/>
      <c r="G48" s="191"/>
      <c r="H48" s="26"/>
      <c r="I48" s="191"/>
    </row>
    <row r="49" spans="1:10" s="19" customFormat="1" x14ac:dyDescent="0.2">
      <c r="A49" s="1"/>
      <c r="C49" s="190"/>
      <c r="E49" s="190"/>
      <c r="G49" s="190"/>
      <c r="I49" s="190"/>
      <c r="J49"/>
    </row>
    <row r="50" spans="1:10" s="19" customFormat="1" x14ac:dyDescent="0.2">
      <c r="A50" s="81" t="s">
        <v>88</v>
      </c>
      <c r="B50" s="50">
        <v>2012</v>
      </c>
      <c r="C50" s="192" t="s">
        <v>140</v>
      </c>
      <c r="D50" s="50">
        <v>2013</v>
      </c>
      <c r="E50" s="192" t="s">
        <v>140</v>
      </c>
      <c r="F50" s="50">
        <v>2014</v>
      </c>
      <c r="G50" s="192" t="s">
        <v>140</v>
      </c>
      <c r="H50" s="232" t="s">
        <v>169</v>
      </c>
      <c r="I50" s="192" t="s">
        <v>140</v>
      </c>
      <c r="J50"/>
    </row>
    <row r="51" spans="1:10" s="19" customFormat="1" x14ac:dyDescent="0.2">
      <c r="A51" s="139" t="s">
        <v>76</v>
      </c>
      <c r="B51" s="60">
        <v>128</v>
      </c>
      <c r="C51" s="194">
        <f>B51/B60</f>
        <v>0.20983606557377049</v>
      </c>
      <c r="D51" s="60">
        <v>197</v>
      </c>
      <c r="E51" s="194">
        <f>D51/D60</f>
        <v>0.36685288640595903</v>
      </c>
      <c r="F51" s="60">
        <v>83</v>
      </c>
      <c r="G51" s="194">
        <f>F51/F60</f>
        <v>0.22432432432432434</v>
      </c>
      <c r="H51" s="24" t="s">
        <v>56</v>
      </c>
      <c r="I51" s="194"/>
      <c r="J51"/>
    </row>
    <row r="52" spans="1:10" s="19" customFormat="1" x14ac:dyDescent="0.2">
      <c r="A52" s="139" t="s">
        <v>77</v>
      </c>
      <c r="B52" s="60">
        <v>223</v>
      </c>
      <c r="C52" s="194">
        <f>B52/B60</f>
        <v>0.36557377049180328</v>
      </c>
      <c r="D52" s="60">
        <v>185</v>
      </c>
      <c r="E52" s="194">
        <f>D52/D60</f>
        <v>0.34450651769087526</v>
      </c>
      <c r="F52" s="60">
        <v>187</v>
      </c>
      <c r="G52" s="194">
        <f>F52/F60</f>
        <v>0.50540540540540535</v>
      </c>
      <c r="H52" s="24" t="s">
        <v>56</v>
      </c>
      <c r="I52" s="194"/>
      <c r="J52"/>
    </row>
    <row r="53" spans="1:10" s="19" customFormat="1" x14ac:dyDescent="0.2">
      <c r="A53" s="139" t="s">
        <v>89</v>
      </c>
      <c r="B53" s="60">
        <v>109</v>
      </c>
      <c r="C53" s="194">
        <f>B53/B60</f>
        <v>0.17868852459016393</v>
      </c>
      <c r="D53" s="60">
        <v>56</v>
      </c>
      <c r="E53" s="194">
        <f>D53/D60</f>
        <v>0.1042830540037244</v>
      </c>
      <c r="F53" s="60">
        <v>61</v>
      </c>
      <c r="G53" s="194">
        <f>F53/F60</f>
        <v>0.16486486486486487</v>
      </c>
      <c r="H53" s="24" t="s">
        <v>56</v>
      </c>
      <c r="I53" s="194"/>
      <c r="J53"/>
    </row>
    <row r="54" spans="1:10" s="19" customFormat="1" x14ac:dyDescent="0.2">
      <c r="A54" s="139" t="s">
        <v>90</v>
      </c>
      <c r="B54" s="60">
        <v>70</v>
      </c>
      <c r="C54" s="194">
        <f>B54/B60</f>
        <v>0.11475409836065574</v>
      </c>
      <c r="D54" s="60">
        <v>48</v>
      </c>
      <c r="E54" s="194">
        <f>D54/D60</f>
        <v>8.9385474860335198E-2</v>
      </c>
      <c r="F54" s="60">
        <v>17</v>
      </c>
      <c r="G54" s="194">
        <f>F54/F60</f>
        <v>4.5945945945945948E-2</v>
      </c>
      <c r="H54" s="24" t="s">
        <v>56</v>
      </c>
      <c r="I54" s="194"/>
      <c r="J54"/>
    </row>
    <row r="55" spans="1:10" s="19" customFormat="1" x14ac:dyDescent="0.2">
      <c r="A55" s="139" t="s">
        <v>91</v>
      </c>
      <c r="B55" s="60">
        <v>35</v>
      </c>
      <c r="C55" s="194">
        <f>B55/B60</f>
        <v>5.737704918032787E-2</v>
      </c>
      <c r="D55" s="60">
        <v>23</v>
      </c>
      <c r="E55" s="194">
        <f>D55/D60</f>
        <v>4.2830540037243951E-2</v>
      </c>
      <c r="F55" s="60">
        <v>8</v>
      </c>
      <c r="G55" s="194">
        <f>F55/F60</f>
        <v>2.1621621621621623E-2</v>
      </c>
      <c r="H55" s="24" t="s">
        <v>56</v>
      </c>
      <c r="I55" s="194"/>
      <c r="J55"/>
    </row>
    <row r="56" spans="1:10" s="19" customFormat="1" x14ac:dyDescent="0.2">
      <c r="A56" s="139" t="s">
        <v>86</v>
      </c>
      <c r="B56" s="60">
        <v>30</v>
      </c>
      <c r="C56" s="194">
        <f>B56/B60</f>
        <v>4.9180327868852458E-2</v>
      </c>
      <c r="D56" s="60">
        <v>21</v>
      </c>
      <c r="E56" s="194">
        <f>D56/D60</f>
        <v>3.9106145251396648E-2</v>
      </c>
      <c r="F56" s="60">
        <v>13</v>
      </c>
      <c r="G56" s="194">
        <f>F56/F60</f>
        <v>3.5135135135135137E-2</v>
      </c>
      <c r="H56" s="24" t="s">
        <v>56</v>
      </c>
      <c r="I56" s="194"/>
      <c r="J56"/>
    </row>
    <row r="57" spans="1:10" s="19" customFormat="1" x14ac:dyDescent="0.2">
      <c r="A57" s="139" t="s">
        <v>85</v>
      </c>
      <c r="B57" s="60">
        <v>14</v>
      </c>
      <c r="C57" s="194">
        <f>B57/B60</f>
        <v>2.2950819672131147E-2</v>
      </c>
      <c r="D57" s="60">
        <v>7</v>
      </c>
      <c r="E57" s="194">
        <f>D57/D60</f>
        <v>1.3035381750465549E-2</v>
      </c>
      <c r="F57" s="60">
        <v>1</v>
      </c>
      <c r="G57" s="194">
        <f>F57/F60</f>
        <v>2.7027027027027029E-3</v>
      </c>
      <c r="H57" s="24" t="s">
        <v>56</v>
      </c>
      <c r="I57" s="194"/>
      <c r="J57"/>
    </row>
    <row r="58" spans="1:10" s="19" customFormat="1" x14ac:dyDescent="0.2">
      <c r="A58" s="139" t="s">
        <v>87</v>
      </c>
      <c r="B58" s="60">
        <v>1</v>
      </c>
      <c r="C58" s="194">
        <f>B58/B60</f>
        <v>1.639344262295082E-3</v>
      </c>
      <c r="D58" s="24">
        <v>0</v>
      </c>
      <c r="E58" s="194">
        <f>D58/D60</f>
        <v>0</v>
      </c>
      <c r="F58" s="24">
        <v>0</v>
      </c>
      <c r="G58" s="194">
        <f>F58/F60</f>
        <v>0</v>
      </c>
      <c r="H58" s="24" t="s">
        <v>56</v>
      </c>
      <c r="I58" s="194"/>
      <c r="J58" s="136" t="s">
        <v>150</v>
      </c>
    </row>
    <row r="59" spans="1:10" s="19" customFormat="1" x14ac:dyDescent="0.2">
      <c r="A59" s="140" t="s">
        <v>64</v>
      </c>
      <c r="B59" s="24">
        <v>0</v>
      </c>
      <c r="C59" s="194">
        <f>B59/B60</f>
        <v>0</v>
      </c>
      <c r="D59" s="24">
        <v>0</v>
      </c>
      <c r="E59" s="194">
        <f>D59/D60</f>
        <v>0</v>
      </c>
      <c r="F59" s="24">
        <v>0</v>
      </c>
      <c r="G59" s="194">
        <f>F59/F60</f>
        <v>0</v>
      </c>
      <c r="H59" s="24" t="s">
        <v>56</v>
      </c>
      <c r="I59" s="194"/>
      <c r="J59" s="136"/>
    </row>
    <row r="60" spans="1:10" s="19" customFormat="1" x14ac:dyDescent="0.2">
      <c r="A60" s="118" t="s">
        <v>75</v>
      </c>
      <c r="B60" s="119">
        <v>610</v>
      </c>
      <c r="C60" s="190"/>
      <c r="D60" s="119">
        <v>537</v>
      </c>
      <c r="E60" s="190"/>
      <c r="F60" s="119">
        <v>370</v>
      </c>
      <c r="G60" s="190"/>
      <c r="H60" s="24" t="s">
        <v>56</v>
      </c>
      <c r="I60" s="190"/>
      <c r="J60"/>
    </row>
    <row r="63" spans="1:10" x14ac:dyDescent="0.2">
      <c r="A63" s="25" t="s">
        <v>24</v>
      </c>
      <c r="B63" s="26"/>
      <c r="C63" s="191"/>
      <c r="D63" s="26"/>
      <c r="E63" s="191"/>
      <c r="F63" s="26"/>
      <c r="G63" s="191"/>
      <c r="H63" s="26"/>
      <c r="I63" s="191"/>
    </row>
    <row r="64" spans="1:10" s="19" customFormat="1" x14ac:dyDescent="0.2">
      <c r="C64" s="190"/>
      <c r="E64" s="190"/>
      <c r="G64" s="190"/>
      <c r="I64" s="190"/>
    </row>
    <row r="65" spans="1:13" s="19" customFormat="1" x14ac:dyDescent="0.2">
      <c r="A65" s="81" t="s">
        <v>88</v>
      </c>
      <c r="B65" s="50">
        <v>2012</v>
      </c>
      <c r="C65" s="192" t="s">
        <v>140</v>
      </c>
      <c r="D65" s="50">
        <v>2013</v>
      </c>
      <c r="E65" s="192" t="s">
        <v>140</v>
      </c>
      <c r="F65" s="50">
        <v>2014</v>
      </c>
      <c r="G65" s="192" t="s">
        <v>140</v>
      </c>
      <c r="H65" s="232" t="s">
        <v>169</v>
      </c>
      <c r="I65" s="192" t="s">
        <v>140</v>
      </c>
    </row>
    <row r="66" spans="1:13" s="19" customFormat="1" x14ac:dyDescent="0.2">
      <c r="A66" s="87">
        <v>0</v>
      </c>
      <c r="B66" s="24">
        <v>3256</v>
      </c>
      <c r="C66" s="194">
        <f>B66/B75</f>
        <v>0.60129270544783009</v>
      </c>
      <c r="D66" s="24">
        <v>3565</v>
      </c>
      <c r="E66" s="194">
        <f>D66/D75</f>
        <v>0.65007293946024802</v>
      </c>
      <c r="F66" s="24">
        <v>2453</v>
      </c>
      <c r="G66" s="194">
        <f>F66/F75</f>
        <v>0.6492853361566967</v>
      </c>
      <c r="H66" s="24">
        <v>1125</v>
      </c>
      <c r="I66" s="194">
        <f>H66/H75</f>
        <v>0.67044100119189509</v>
      </c>
    </row>
    <row r="67" spans="1:13" s="19" customFormat="1" x14ac:dyDescent="0.2">
      <c r="A67" s="87" t="s">
        <v>77</v>
      </c>
      <c r="B67" s="24">
        <v>1935</v>
      </c>
      <c r="C67" s="194">
        <f>B67/B75</f>
        <v>0.35734072022160662</v>
      </c>
      <c r="D67" s="24">
        <v>1694</v>
      </c>
      <c r="E67" s="194">
        <f>D67/D75</f>
        <v>0.30889861415025527</v>
      </c>
      <c r="F67" s="24">
        <v>1250</v>
      </c>
      <c r="G67" s="194">
        <f>F67/F75</f>
        <v>0.33086289041821071</v>
      </c>
      <c r="H67" s="24">
        <v>537</v>
      </c>
      <c r="I67" s="194">
        <f>H67/H75</f>
        <v>0.32002383790226457</v>
      </c>
    </row>
    <row r="68" spans="1:13" s="19" customFormat="1" x14ac:dyDescent="0.2">
      <c r="A68" s="87" t="s">
        <v>89</v>
      </c>
      <c r="B68" s="24">
        <v>179</v>
      </c>
      <c r="C68" s="194">
        <f>B68/B75</f>
        <v>3.3056325023084025E-2</v>
      </c>
      <c r="D68" s="24">
        <v>140</v>
      </c>
      <c r="E68" s="194">
        <f>D68/D75</f>
        <v>2.5528811086797956E-2</v>
      </c>
      <c r="F68" s="24">
        <v>159</v>
      </c>
      <c r="G68" s="194">
        <f>F68/F75</f>
        <v>4.2085759661196404E-2</v>
      </c>
      <c r="H68" s="24">
        <v>56</v>
      </c>
      <c r="I68" s="194">
        <f>H68/H75</f>
        <v>3.3373063170441003E-2</v>
      </c>
    </row>
    <row r="69" spans="1:13" s="19" customFormat="1" x14ac:dyDescent="0.2">
      <c r="A69" s="87" t="s">
        <v>90</v>
      </c>
      <c r="B69" s="24">
        <v>24</v>
      </c>
      <c r="C69" s="194">
        <f>B69/B75</f>
        <v>4.43213296398892E-3</v>
      </c>
      <c r="D69" s="24">
        <v>37</v>
      </c>
      <c r="E69" s="194">
        <f>D69/D75</f>
        <v>6.7469000729394601E-3</v>
      </c>
      <c r="F69" s="24">
        <v>17</v>
      </c>
      <c r="G69" s="194">
        <f>F69/F75</f>
        <v>4.4997353096876656E-3</v>
      </c>
      <c r="H69" s="24">
        <v>13</v>
      </c>
      <c r="I69" s="194">
        <f>H69/H75</f>
        <v>7.7473182359952325E-3</v>
      </c>
    </row>
    <row r="70" spans="1:13" s="19" customFormat="1" x14ac:dyDescent="0.2">
      <c r="A70" s="87" t="s">
        <v>91</v>
      </c>
      <c r="B70" s="24">
        <v>14</v>
      </c>
      <c r="C70" s="194">
        <f>B70/B75</f>
        <v>2.5854108956602033E-3</v>
      </c>
      <c r="D70" s="24">
        <v>22</v>
      </c>
      <c r="E70" s="194">
        <f>D70/D75</f>
        <v>4.0116703136396795E-3</v>
      </c>
      <c r="F70" s="24">
        <v>17</v>
      </c>
      <c r="G70" s="194">
        <f>F70/F75</f>
        <v>4.4997353096876656E-3</v>
      </c>
      <c r="H70" s="24">
        <v>6</v>
      </c>
      <c r="I70" s="194">
        <f>H70/H75</f>
        <v>3.5756853396901071E-3</v>
      </c>
    </row>
    <row r="71" spans="1:13" s="19" customFormat="1" x14ac:dyDescent="0.2">
      <c r="A71" s="87" t="s">
        <v>86</v>
      </c>
      <c r="B71" s="24">
        <v>50</v>
      </c>
      <c r="C71" s="194">
        <f>B71/B75</f>
        <v>9.2336103416435829E-3</v>
      </c>
      <c r="D71" s="24">
        <v>76</v>
      </c>
      <c r="E71" s="194">
        <f>D71/D75</f>
        <v>1.3858497447118891E-2</v>
      </c>
      <c r="F71" s="24">
        <v>39</v>
      </c>
      <c r="G71" s="194">
        <f>F71/F75</f>
        <v>1.0322922181048173E-2</v>
      </c>
      <c r="H71" s="24">
        <v>9</v>
      </c>
      <c r="I71" s="194">
        <f>H71/H75</f>
        <v>5.3635280095351611E-3</v>
      </c>
    </row>
    <row r="72" spans="1:13" s="19" customFormat="1" x14ac:dyDescent="0.2">
      <c r="A72" s="87" t="s">
        <v>85</v>
      </c>
      <c r="B72" s="24">
        <v>301</v>
      </c>
      <c r="C72" s="194">
        <f>B72/B75</f>
        <v>5.5586334256694368E-2</v>
      </c>
      <c r="D72" s="24">
        <v>297</v>
      </c>
      <c r="E72" s="194">
        <f>D72/D75</f>
        <v>5.4157549234135668E-2</v>
      </c>
      <c r="F72" s="24">
        <v>166</v>
      </c>
      <c r="G72" s="194">
        <f>F72/F75</f>
        <v>4.3938591847538379E-2</v>
      </c>
      <c r="H72" s="24">
        <v>77</v>
      </c>
      <c r="I72" s="194">
        <f>H72/H75</f>
        <v>4.5887961859356376E-2</v>
      </c>
    </row>
    <row r="73" spans="1:13" s="19" customFormat="1" x14ac:dyDescent="0.2">
      <c r="A73" s="87" t="s">
        <v>87</v>
      </c>
      <c r="B73" s="24">
        <v>4</v>
      </c>
      <c r="C73" s="194">
        <f>B73/B75</f>
        <v>7.3868882733148656E-4</v>
      </c>
      <c r="D73" s="24">
        <v>5</v>
      </c>
      <c r="E73" s="194">
        <f>D73/D75</f>
        <v>9.117432530999271E-4</v>
      </c>
      <c r="F73" s="24">
        <v>5</v>
      </c>
      <c r="G73" s="194">
        <f>F73/F75</f>
        <v>1.3234515616728428E-3</v>
      </c>
      <c r="H73" s="24">
        <v>0</v>
      </c>
      <c r="I73" s="194">
        <f>H73/H75</f>
        <v>0</v>
      </c>
      <c r="J73" s="136" t="s">
        <v>150</v>
      </c>
    </row>
    <row r="74" spans="1:13" s="19" customFormat="1" x14ac:dyDescent="0.2">
      <c r="A74" s="120" t="s">
        <v>64</v>
      </c>
      <c r="B74" s="24">
        <v>0</v>
      </c>
      <c r="C74" s="194">
        <f>B74/B75</f>
        <v>0</v>
      </c>
      <c r="D74" s="24">
        <v>0</v>
      </c>
      <c r="E74" s="194">
        <f>D74/D75</f>
        <v>0</v>
      </c>
      <c r="F74" s="24">
        <v>3</v>
      </c>
      <c r="G74" s="194">
        <f>F74/F75</f>
        <v>7.9407093700370566E-4</v>
      </c>
      <c r="H74" s="24">
        <v>17</v>
      </c>
      <c r="I74" s="194">
        <f>H74/H75</f>
        <v>1.0131108462455305E-2</v>
      </c>
      <c r="J74" s="136" t="s">
        <v>92</v>
      </c>
    </row>
    <row r="75" spans="1:13" s="18" customFormat="1" x14ac:dyDescent="0.2">
      <c r="A75" s="118" t="s">
        <v>75</v>
      </c>
      <c r="B75" s="119">
        <v>5415</v>
      </c>
      <c r="C75" s="193"/>
      <c r="D75" s="119">
        <v>5484</v>
      </c>
      <c r="E75" s="193"/>
      <c r="F75" s="119">
        <v>3778</v>
      </c>
      <c r="G75" s="193"/>
      <c r="H75" s="119">
        <v>1678</v>
      </c>
      <c r="I75" s="193"/>
      <c r="J75" s="2"/>
      <c r="K75" s="19"/>
      <c r="L75" s="19"/>
      <c r="M75" s="19"/>
    </row>
    <row r="76" spans="1:13" s="18" customFormat="1" x14ac:dyDescent="0.2">
      <c r="A76" s="20"/>
      <c r="B76" s="23"/>
      <c r="C76" s="190"/>
      <c r="D76" s="23"/>
      <c r="E76" s="190"/>
      <c r="F76" s="23"/>
      <c r="G76" s="190"/>
      <c r="H76" s="23"/>
      <c r="I76" s="190"/>
    </row>
    <row r="77" spans="1:13" x14ac:dyDescent="0.2">
      <c r="A77" s="20"/>
      <c r="B77" s="23"/>
      <c r="D77" s="23"/>
      <c r="F77" s="23"/>
      <c r="H77" s="23"/>
    </row>
    <row r="78" spans="1:13" x14ac:dyDescent="0.2">
      <c r="A78" s="28" t="s">
        <v>55</v>
      </c>
      <c r="B78" s="26"/>
      <c r="C78" s="191"/>
      <c r="D78" s="26"/>
      <c r="E78" s="191"/>
      <c r="F78" s="26"/>
      <c r="G78" s="191"/>
      <c r="H78" s="26"/>
      <c r="I78" s="191"/>
    </row>
    <row r="79" spans="1:13" s="18" customFormat="1" x14ac:dyDescent="0.2">
      <c r="A79" s="15"/>
      <c r="C79" s="190"/>
      <c r="E79" s="190"/>
      <c r="G79" s="190"/>
      <c r="I79" s="190"/>
    </row>
    <row r="80" spans="1:13" x14ac:dyDescent="0.2">
      <c r="A80" s="81" t="s">
        <v>88</v>
      </c>
      <c r="B80" s="50">
        <v>2012</v>
      </c>
      <c r="C80" s="192" t="s">
        <v>140</v>
      </c>
      <c r="D80" s="50">
        <v>2013</v>
      </c>
      <c r="E80" s="192" t="s">
        <v>140</v>
      </c>
      <c r="F80" s="50">
        <v>2014</v>
      </c>
      <c r="G80" s="192" t="s">
        <v>140</v>
      </c>
      <c r="H80" s="232" t="s">
        <v>169</v>
      </c>
      <c r="I80" s="192" t="s">
        <v>140</v>
      </c>
    </row>
    <row r="81" spans="1:10" x14ac:dyDescent="0.2">
      <c r="A81" s="139" t="s">
        <v>76</v>
      </c>
      <c r="B81" s="60">
        <v>7107</v>
      </c>
      <c r="C81" s="194">
        <f>B81/B90</f>
        <v>0.59003735990037365</v>
      </c>
      <c r="D81" s="60">
        <v>6786</v>
      </c>
      <c r="E81" s="194">
        <f>D81/D90</f>
        <v>0.61378437047756873</v>
      </c>
      <c r="F81" s="60">
        <v>6076</v>
      </c>
      <c r="G81" s="194">
        <f>F81/F90</f>
        <v>0.64316714300836242</v>
      </c>
      <c r="H81" s="60">
        <v>2626</v>
      </c>
      <c r="I81" s="194">
        <f>H81/H90</f>
        <v>0.61513234949636919</v>
      </c>
    </row>
    <row r="82" spans="1:10" x14ac:dyDescent="0.2">
      <c r="A82" s="139" t="s">
        <v>77</v>
      </c>
      <c r="B82" s="60">
        <v>4608</v>
      </c>
      <c r="C82" s="194">
        <f>B82/B90</f>
        <v>0.38256537982565381</v>
      </c>
      <c r="D82" s="60">
        <v>3964</v>
      </c>
      <c r="E82" s="194">
        <f>D82/D90</f>
        <v>0.3585383502170767</v>
      </c>
      <c r="F82" s="60">
        <v>3068</v>
      </c>
      <c r="G82" s="194">
        <f>F82/F90</f>
        <v>0.32475918280935745</v>
      </c>
      <c r="H82" s="60">
        <v>1475</v>
      </c>
      <c r="I82" s="194">
        <f>H82/H90</f>
        <v>0.34551417193722184</v>
      </c>
    </row>
    <row r="83" spans="1:10" x14ac:dyDescent="0.2">
      <c r="A83" s="139" t="s">
        <v>89</v>
      </c>
      <c r="B83" s="60">
        <v>81</v>
      </c>
      <c r="C83" s="194">
        <f>B83/B90</f>
        <v>6.7247820672478205E-3</v>
      </c>
      <c r="D83" s="60">
        <v>68</v>
      </c>
      <c r="E83" s="194">
        <f>D83/D90</f>
        <v>6.1505065123010133E-3</v>
      </c>
      <c r="F83" s="60">
        <v>81</v>
      </c>
      <c r="G83" s="194">
        <f>F83/F90</f>
        <v>8.5741505239758653E-3</v>
      </c>
      <c r="H83" s="60">
        <v>38</v>
      </c>
      <c r="I83" s="194">
        <f>H83/H90</f>
        <v>8.9013820566877493E-3</v>
      </c>
    </row>
    <row r="84" spans="1:10" x14ac:dyDescent="0.2">
      <c r="A84" s="139" t="s">
        <v>90</v>
      </c>
      <c r="B84" s="60">
        <v>60</v>
      </c>
      <c r="C84" s="194">
        <f>B84/B90</f>
        <v>4.9813200498132005E-3</v>
      </c>
      <c r="D84" s="60">
        <v>51</v>
      </c>
      <c r="E84" s="194">
        <f>D84/D90</f>
        <v>4.6128798842257597E-3</v>
      </c>
      <c r="F84" s="60">
        <v>52</v>
      </c>
      <c r="G84" s="194">
        <f>F84/F90</f>
        <v>5.5043929289721608E-3</v>
      </c>
      <c r="H84" s="60">
        <v>24</v>
      </c>
      <c r="I84" s="194">
        <f>H84/H90</f>
        <v>5.6219255094869993E-3</v>
      </c>
    </row>
    <row r="85" spans="1:10" x14ac:dyDescent="0.2">
      <c r="A85" s="139" t="s">
        <v>91</v>
      </c>
      <c r="B85" s="60">
        <v>54</v>
      </c>
      <c r="C85" s="194">
        <f>B85/B90</f>
        <v>4.4831880448318803E-3</v>
      </c>
      <c r="D85" s="60">
        <v>45</v>
      </c>
      <c r="E85" s="194">
        <f>D85/D90</f>
        <v>4.0701881331403761E-3</v>
      </c>
      <c r="F85" s="60">
        <v>33</v>
      </c>
      <c r="G85" s="194">
        <f>F85/F90</f>
        <v>3.4931724356938709E-3</v>
      </c>
      <c r="H85" s="60">
        <v>16</v>
      </c>
      <c r="I85" s="194">
        <f>H85/H90</f>
        <v>3.7479503396579995E-3</v>
      </c>
    </row>
    <row r="86" spans="1:10" x14ac:dyDescent="0.2">
      <c r="A86" s="139" t="s">
        <v>86</v>
      </c>
      <c r="B86" s="24">
        <v>71</v>
      </c>
      <c r="C86" s="194">
        <f>B86/B90</f>
        <v>5.8945620589456208E-3</v>
      </c>
      <c r="D86" s="60">
        <v>79</v>
      </c>
      <c r="E86" s="194">
        <f>D86/D90</f>
        <v>7.1454413892908832E-3</v>
      </c>
      <c r="F86" s="24">
        <v>84</v>
      </c>
      <c r="G86" s="194">
        <f>F86/F90</f>
        <v>8.8917116544934907E-3</v>
      </c>
      <c r="H86" s="24">
        <v>52</v>
      </c>
      <c r="I86" s="194">
        <f>H86/H90</f>
        <v>1.2180838603888498E-2</v>
      </c>
    </row>
    <row r="87" spans="1:10" x14ac:dyDescent="0.2">
      <c r="A87" s="139" t="s">
        <v>85</v>
      </c>
      <c r="B87" s="60">
        <v>64</v>
      </c>
      <c r="C87" s="194">
        <f>B87/B90</f>
        <v>5.3134080531340808E-3</v>
      </c>
      <c r="D87" s="60">
        <v>61</v>
      </c>
      <c r="E87" s="194">
        <f>D87/D90</f>
        <v>5.5173661360347322E-3</v>
      </c>
      <c r="F87" s="60">
        <v>52</v>
      </c>
      <c r="G87" s="194">
        <f>F87/F90</f>
        <v>5.5043929289721608E-3</v>
      </c>
      <c r="H87" s="60">
        <v>36</v>
      </c>
      <c r="I87" s="194">
        <f>H87/H90</f>
        <v>8.4328882642304981E-3</v>
      </c>
    </row>
    <row r="88" spans="1:10" x14ac:dyDescent="0.2">
      <c r="A88" s="140" t="s">
        <v>87</v>
      </c>
      <c r="B88" s="24">
        <v>0</v>
      </c>
      <c r="C88" s="194">
        <f>B88/B90</f>
        <v>0</v>
      </c>
      <c r="D88" s="24">
        <v>2</v>
      </c>
      <c r="E88" s="194">
        <f>D88/D90</f>
        <v>1.8089725036179449E-4</v>
      </c>
      <c r="F88" s="24">
        <v>1</v>
      </c>
      <c r="G88" s="194">
        <f>F88/F90</f>
        <v>1.0585371017254155E-4</v>
      </c>
      <c r="H88" s="24">
        <v>2</v>
      </c>
      <c r="I88" s="194">
        <f>H88/H90</f>
        <v>4.6849379245724994E-4</v>
      </c>
      <c r="J88" s="136" t="s">
        <v>150</v>
      </c>
    </row>
    <row r="89" spans="1:10" x14ac:dyDescent="0.2">
      <c r="A89" s="139" t="s">
        <v>64</v>
      </c>
      <c r="B89" s="24">
        <v>0</v>
      </c>
      <c r="C89" s="194">
        <f>B89/B90</f>
        <v>0</v>
      </c>
      <c r="D89" s="24">
        <v>0</v>
      </c>
      <c r="E89" s="194">
        <f>D89/D90</f>
        <v>0</v>
      </c>
      <c r="F89" s="24">
        <v>0</v>
      </c>
      <c r="G89" s="194">
        <f>F89/F90</f>
        <v>0</v>
      </c>
      <c r="H89" s="24">
        <v>0</v>
      </c>
      <c r="I89" s="194">
        <f>H89/H90</f>
        <v>0</v>
      </c>
      <c r="J89" s="136"/>
    </row>
    <row r="90" spans="1:10" x14ac:dyDescent="0.2">
      <c r="A90" s="45" t="s">
        <v>75</v>
      </c>
      <c r="B90" s="119">
        <v>12045</v>
      </c>
      <c r="C90" s="193"/>
      <c r="D90" s="119">
        <v>11056</v>
      </c>
      <c r="E90" s="193"/>
      <c r="F90" s="119">
        <v>9447</v>
      </c>
      <c r="G90" s="193"/>
      <c r="H90" s="119">
        <v>4269</v>
      </c>
      <c r="I90" s="193"/>
    </row>
    <row r="93" spans="1:10" x14ac:dyDescent="0.2">
      <c r="A93" s="47" t="s">
        <v>16</v>
      </c>
      <c r="B93" s="26"/>
      <c r="C93" s="191"/>
      <c r="D93" s="26"/>
      <c r="E93" s="191"/>
      <c r="F93" s="26"/>
      <c r="G93" s="191"/>
      <c r="H93" s="26"/>
      <c r="I93" s="191"/>
    </row>
    <row r="94" spans="1:10" s="31" customFormat="1" x14ac:dyDescent="0.2">
      <c r="A94" s="103"/>
      <c r="C94" s="201"/>
      <c r="E94" s="201"/>
      <c r="G94" s="201"/>
      <c r="I94" s="201"/>
    </row>
    <row r="95" spans="1:10" x14ac:dyDescent="0.2">
      <c r="A95" s="81" t="s">
        <v>88</v>
      </c>
      <c r="B95" s="50">
        <v>2012</v>
      </c>
      <c r="C95" s="192" t="s">
        <v>140</v>
      </c>
      <c r="D95" s="50">
        <v>2013</v>
      </c>
      <c r="E95" s="192" t="s">
        <v>140</v>
      </c>
      <c r="F95" s="50">
        <v>2014</v>
      </c>
      <c r="G95" s="192" t="s">
        <v>140</v>
      </c>
      <c r="H95" s="232" t="s">
        <v>169</v>
      </c>
      <c r="I95" s="192" t="s">
        <v>140</v>
      </c>
    </row>
    <row r="96" spans="1:10" x14ac:dyDescent="0.2">
      <c r="A96" s="4" t="s">
        <v>76</v>
      </c>
      <c r="B96" s="24">
        <v>508</v>
      </c>
      <c r="C96" s="194">
        <f>B96/B105</f>
        <v>0.43123938879456708</v>
      </c>
      <c r="D96" s="24">
        <v>787</v>
      </c>
      <c r="E96" s="194">
        <f>D96/D105</f>
        <v>0.42380183091007001</v>
      </c>
      <c r="F96" s="24">
        <v>766</v>
      </c>
      <c r="G96" s="194">
        <f>F96/F105</f>
        <v>0.42484747642817527</v>
      </c>
      <c r="H96" s="24">
        <v>301</v>
      </c>
      <c r="I96" s="194">
        <f>H96/H105</f>
        <v>0.43434343434343436</v>
      </c>
    </row>
    <row r="97" spans="1:10" s="19" customFormat="1" x14ac:dyDescent="0.2">
      <c r="A97" s="4" t="s">
        <v>77</v>
      </c>
      <c r="B97" s="24">
        <v>344</v>
      </c>
      <c r="C97" s="194">
        <f>B97/B105</f>
        <v>0.29202037351443122</v>
      </c>
      <c r="D97" s="24">
        <v>553</v>
      </c>
      <c r="E97" s="194">
        <f>D97/D105</f>
        <v>0.29779213785675823</v>
      </c>
      <c r="F97" s="24">
        <v>530</v>
      </c>
      <c r="G97" s="194">
        <f>F97/F105</f>
        <v>0.29395452024403773</v>
      </c>
      <c r="H97" s="24">
        <v>212</v>
      </c>
      <c r="I97" s="194">
        <f>H97/H105</f>
        <v>0.30591630591630592</v>
      </c>
    </row>
    <row r="98" spans="1:10" s="19" customFormat="1" x14ac:dyDescent="0.2">
      <c r="A98" s="4" t="s">
        <v>89</v>
      </c>
      <c r="B98" s="24">
        <v>44</v>
      </c>
      <c r="C98" s="194">
        <f>B98/B105</f>
        <v>3.7351443123938878E-2</v>
      </c>
      <c r="D98" s="24">
        <v>67</v>
      </c>
      <c r="E98" s="194">
        <f>D98/D105</f>
        <v>3.6079698438341412E-2</v>
      </c>
      <c r="F98" s="24">
        <v>83</v>
      </c>
      <c r="G98" s="194">
        <f>F98/F105</f>
        <v>4.603438713255685E-2</v>
      </c>
      <c r="H98" s="24">
        <v>39</v>
      </c>
      <c r="I98" s="194">
        <f>H98/H105</f>
        <v>5.627705627705628E-2</v>
      </c>
    </row>
    <row r="99" spans="1:10" s="19" customFormat="1" x14ac:dyDescent="0.2">
      <c r="A99" s="4" t="s">
        <v>90</v>
      </c>
      <c r="B99" s="24">
        <v>63</v>
      </c>
      <c r="C99" s="194">
        <f>B99/B105</f>
        <v>5.3480475382003394E-2</v>
      </c>
      <c r="D99" s="24">
        <v>116</v>
      </c>
      <c r="E99" s="194">
        <f>D99/D105</f>
        <v>6.2466343564889608E-2</v>
      </c>
      <c r="F99" s="24">
        <v>89</v>
      </c>
      <c r="G99" s="194">
        <f>F99/F105</f>
        <v>4.9362174154187463E-2</v>
      </c>
      <c r="H99" s="24">
        <v>45</v>
      </c>
      <c r="I99" s="194">
        <f>H99/H105</f>
        <v>6.4935064935064929E-2</v>
      </c>
    </row>
    <row r="100" spans="1:10" s="19" customFormat="1" x14ac:dyDescent="0.2">
      <c r="A100" s="4" t="s">
        <v>91</v>
      </c>
      <c r="B100" s="24">
        <v>63</v>
      </c>
      <c r="C100" s="194">
        <f>B100/B105</f>
        <v>5.3480475382003394E-2</v>
      </c>
      <c r="D100" s="24">
        <v>113</v>
      </c>
      <c r="E100" s="194">
        <f>D100/D105</f>
        <v>6.0850834679590737E-2</v>
      </c>
      <c r="F100" s="24">
        <v>103</v>
      </c>
      <c r="G100" s="194">
        <f>F100/F105</f>
        <v>5.7127010537992233E-2</v>
      </c>
      <c r="H100" s="24">
        <v>34</v>
      </c>
      <c r="I100" s="194">
        <f>H100/H105</f>
        <v>4.9062049062049064E-2</v>
      </c>
    </row>
    <row r="101" spans="1:10" s="19" customFormat="1" x14ac:dyDescent="0.2">
      <c r="A101" s="4" t="s">
        <v>86</v>
      </c>
      <c r="B101" s="24">
        <v>129</v>
      </c>
      <c r="C101" s="194">
        <f>B101/B105</f>
        <v>0.10950764006791172</v>
      </c>
      <c r="D101" s="24">
        <v>184</v>
      </c>
      <c r="E101" s="194">
        <f>D101/D105</f>
        <v>9.9084544964997301E-2</v>
      </c>
      <c r="F101" s="24">
        <v>191</v>
      </c>
      <c r="G101" s="194">
        <f>F101/F105</f>
        <v>0.10593455352190793</v>
      </c>
      <c r="H101" s="24">
        <v>54</v>
      </c>
      <c r="I101" s="194">
        <f>H101/H105</f>
        <v>7.792207792207792E-2</v>
      </c>
    </row>
    <row r="102" spans="1:10" s="19" customFormat="1" x14ac:dyDescent="0.2">
      <c r="A102" s="139" t="s">
        <v>85</v>
      </c>
      <c r="B102" s="24">
        <v>27</v>
      </c>
      <c r="C102" s="194">
        <f>B102/B105</f>
        <v>2.2920203735144314E-2</v>
      </c>
      <c r="D102" s="24">
        <v>37</v>
      </c>
      <c r="E102" s="194">
        <f>D102/D105</f>
        <v>1.9924609585352721E-2</v>
      </c>
      <c r="F102" s="24">
        <v>41</v>
      </c>
      <c r="G102" s="194">
        <f>F102/F105</f>
        <v>2.2739877981142541E-2</v>
      </c>
      <c r="H102" s="24">
        <v>8</v>
      </c>
      <c r="I102" s="194">
        <f>H102/H105</f>
        <v>1.1544011544011544E-2</v>
      </c>
    </row>
    <row r="103" spans="1:10" s="19" customFormat="1" x14ac:dyDescent="0.2">
      <c r="A103" s="4" t="s">
        <v>87</v>
      </c>
      <c r="B103" s="24">
        <v>0</v>
      </c>
      <c r="C103" s="194">
        <f>B103/B105</f>
        <v>0</v>
      </c>
      <c r="D103" s="24">
        <v>0</v>
      </c>
      <c r="E103" s="194">
        <f>D103/D105</f>
        <v>0</v>
      </c>
      <c r="F103" s="24">
        <v>0</v>
      </c>
      <c r="G103" s="194">
        <f>F103/F105</f>
        <v>0</v>
      </c>
      <c r="H103" s="24">
        <v>0</v>
      </c>
      <c r="I103" s="194">
        <f>H103/H105</f>
        <v>0</v>
      </c>
      <c r="J103" s="136" t="s">
        <v>150</v>
      </c>
    </row>
    <row r="104" spans="1:10" x14ac:dyDescent="0.2">
      <c r="A104" s="4" t="s">
        <v>64</v>
      </c>
      <c r="B104" s="24">
        <v>0</v>
      </c>
      <c r="C104" s="194">
        <f>B104/B105</f>
        <v>0</v>
      </c>
      <c r="D104" s="24">
        <v>0</v>
      </c>
      <c r="E104" s="194">
        <f>D104/D105</f>
        <v>0</v>
      </c>
      <c r="F104" s="24">
        <v>0</v>
      </c>
      <c r="G104" s="194">
        <f>F104/F105</f>
        <v>0</v>
      </c>
      <c r="H104" s="24">
        <v>0</v>
      </c>
      <c r="I104" s="194">
        <f>H104/H105</f>
        <v>0</v>
      </c>
    </row>
    <row r="105" spans="1:10" x14ac:dyDescent="0.2">
      <c r="A105" s="45" t="s">
        <v>75</v>
      </c>
      <c r="B105" s="119">
        <f>SUM(B96:B104)</f>
        <v>1178</v>
      </c>
      <c r="C105" s="193"/>
      <c r="D105" s="119">
        <f>SUM(D96:D104)</f>
        <v>1857</v>
      </c>
      <c r="E105" s="193"/>
      <c r="F105" s="119">
        <f>SUM(F96:F104)</f>
        <v>1803</v>
      </c>
      <c r="G105" s="193"/>
      <c r="H105" s="119">
        <f>SUM(H96:H104)</f>
        <v>693</v>
      </c>
      <c r="I105" s="193"/>
    </row>
    <row r="109" spans="1:10" s="19" customFormat="1" x14ac:dyDescent="0.2">
      <c r="A109" s="224"/>
      <c r="B109" s="219"/>
      <c r="C109" s="239"/>
      <c r="D109" s="219"/>
      <c r="E109" s="239"/>
      <c r="F109" s="219"/>
      <c r="G109" s="239"/>
      <c r="H109" s="219"/>
      <c r="I109" s="239"/>
    </row>
    <row r="110" spans="1:10" s="31" customFormat="1" x14ac:dyDescent="0.2">
      <c r="A110" s="103"/>
      <c r="C110" s="201"/>
      <c r="E110" s="201"/>
      <c r="G110" s="201"/>
      <c r="I110" s="201"/>
    </row>
    <row r="111" spans="1:10" s="19" customFormat="1" x14ac:dyDescent="0.2">
      <c r="A111" s="81"/>
      <c r="B111" s="50"/>
      <c r="C111" s="192"/>
      <c r="D111" s="50"/>
      <c r="E111" s="192"/>
      <c r="F111" s="50"/>
      <c r="G111" s="192"/>
      <c r="H111" s="50"/>
      <c r="I111" s="192"/>
    </row>
    <row r="112" spans="1:10" x14ac:dyDescent="0.2">
      <c r="A112" s="4"/>
      <c r="B112" s="23"/>
      <c r="D112" s="23"/>
      <c r="F112" s="33"/>
      <c r="G112" s="194"/>
      <c r="H112" s="23"/>
    </row>
    <row r="113" spans="1:8" x14ac:dyDescent="0.2">
      <c r="A113" s="4"/>
      <c r="B113" s="23"/>
      <c r="D113" s="23"/>
      <c r="F113" s="33"/>
      <c r="G113" s="194"/>
      <c r="H113" s="23"/>
    </row>
    <row r="114" spans="1:8" x14ac:dyDescent="0.2">
      <c r="A114" s="4"/>
      <c r="B114" s="23"/>
      <c r="D114" s="23"/>
      <c r="F114" s="33"/>
      <c r="G114" s="194"/>
      <c r="H114" s="23"/>
    </row>
    <row r="115" spans="1:8" x14ac:dyDescent="0.2">
      <c r="A115" s="4"/>
      <c r="B115" s="23"/>
      <c r="D115" s="23"/>
      <c r="F115" s="33"/>
      <c r="G115" s="194"/>
      <c r="H115" s="23"/>
    </row>
    <row r="116" spans="1:8" x14ac:dyDescent="0.2">
      <c r="A116" s="4"/>
      <c r="B116" s="23"/>
      <c r="D116" s="23"/>
      <c r="F116" s="33"/>
      <c r="G116" s="194"/>
      <c r="H116" s="23"/>
    </row>
    <row r="117" spans="1:8" x14ac:dyDescent="0.2">
      <c r="A117" s="4"/>
      <c r="B117" s="23"/>
      <c r="D117" s="23"/>
      <c r="F117" s="33"/>
      <c r="G117" s="194"/>
      <c r="H117" s="23"/>
    </row>
    <row r="118" spans="1:8" x14ac:dyDescent="0.2">
      <c r="A118" s="4"/>
      <c r="B118" s="23"/>
      <c r="D118" s="23"/>
      <c r="F118" s="33"/>
      <c r="G118" s="194"/>
      <c r="H118" s="23"/>
    </row>
    <row r="119" spans="1:8" x14ac:dyDescent="0.2">
      <c r="A119" s="4"/>
      <c r="B119" s="23"/>
      <c r="D119" s="23"/>
      <c r="F119" s="33"/>
      <c r="G119" s="194"/>
      <c r="H119" s="23"/>
    </row>
    <row r="120" spans="1:8" x14ac:dyDescent="0.2">
      <c r="A120" s="4"/>
      <c r="B120" s="23"/>
      <c r="D120" s="23"/>
      <c r="F120" s="33"/>
      <c r="G120" s="194"/>
      <c r="H120" s="23"/>
    </row>
    <row r="121" spans="1:8" x14ac:dyDescent="0.2">
      <c r="A121" s="45"/>
      <c r="B121" s="23"/>
      <c r="D121" s="23"/>
      <c r="F121" s="33"/>
      <c r="H121" s="23"/>
    </row>
  </sheetData>
  <sheetProtection algorithmName="SHA-512" hashValue="VqC3/FJxLDJMi4CGeLXfEVglECbfgtphfflWVtFQvx6v209E8lbKXwKtO5Yz9XNB+MlZhFrn4B8KyqLMgTpH0A==" saltValue="b4nojXgSjK2sdGYt8uORLA==" spinCount="100000" sheet="1" objects="1" scenarios="1"/>
  <phoneticPr fontId="8" type="noConversion"/>
  <pageMargins left="0.75" right="0.75" top="1" bottom="1" header="0.5" footer="0.5"/>
  <pageSetup scale="71" fitToHeight="10" orientation="portrait" horizontalDpi="4294967292" verticalDpi="4294967292"/>
  <headerFooter>
    <oddHeader>&amp;A</oddHeader>
    <oddFooter>Page &amp;P of &amp;N</oddFoot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0"/>
  <sheetViews>
    <sheetView workbookViewId="0">
      <pane ySplit="1" topLeftCell="A2" activePane="bottomLeft" state="frozen"/>
      <selection pane="bottomLeft" activeCell="A2" sqref="A2"/>
    </sheetView>
  </sheetViews>
  <sheetFormatPr defaultColWidth="11" defaultRowHeight="12.75" x14ac:dyDescent="0.2"/>
  <cols>
    <col min="1" max="1" width="19.25" customWidth="1"/>
    <col min="2" max="2" width="16.375" style="19" customWidth="1"/>
    <col min="3" max="3" width="16.25" style="19" customWidth="1"/>
    <col min="4" max="4" width="20.75" style="23" customWidth="1"/>
  </cols>
  <sheetData>
    <row r="1" spans="1:4" s="56" customFormat="1" ht="24.95" customHeight="1" x14ac:dyDescent="0.2">
      <c r="A1" s="223" t="s">
        <v>181</v>
      </c>
      <c r="B1" s="29"/>
      <c r="C1" s="29"/>
      <c r="D1" s="106"/>
    </row>
    <row r="3" spans="1:4" x14ac:dyDescent="0.2">
      <c r="A3" s="27" t="s">
        <v>80</v>
      </c>
      <c r="B3" s="27"/>
      <c r="C3" s="27"/>
      <c r="D3" s="38"/>
    </row>
    <row r="4" spans="1:4" s="19" customFormat="1" x14ac:dyDescent="0.2">
      <c r="A4"/>
      <c r="D4" s="23"/>
    </row>
    <row r="5" spans="1:4" x14ac:dyDescent="0.2">
      <c r="A5" s="69" t="s">
        <v>57</v>
      </c>
      <c r="B5" s="50" t="s">
        <v>148</v>
      </c>
      <c r="C5" s="50" t="s">
        <v>63</v>
      </c>
      <c r="D5" s="50" t="s">
        <v>149</v>
      </c>
    </row>
    <row r="6" spans="1:4" s="16" customFormat="1" x14ac:dyDescent="0.2">
      <c r="A6" s="43">
        <v>2012</v>
      </c>
      <c r="B6" s="209">
        <v>5928</v>
      </c>
      <c r="C6" s="237" t="s">
        <v>56</v>
      </c>
      <c r="D6" s="237" t="s">
        <v>56</v>
      </c>
    </row>
    <row r="7" spans="1:4" s="16" customFormat="1" x14ac:dyDescent="0.2">
      <c r="A7" s="43">
        <v>2013</v>
      </c>
      <c r="B7" s="209">
        <v>5438</v>
      </c>
      <c r="C7" s="237" t="s">
        <v>56</v>
      </c>
      <c r="D7" s="237" t="s">
        <v>56</v>
      </c>
    </row>
    <row r="8" spans="1:4" s="16" customFormat="1" x14ac:dyDescent="0.2">
      <c r="A8" s="43">
        <v>2014</v>
      </c>
      <c r="B8" s="209">
        <v>6290</v>
      </c>
      <c r="C8" s="237" t="s">
        <v>56</v>
      </c>
      <c r="D8" s="237" t="s">
        <v>56</v>
      </c>
    </row>
    <row r="9" spans="1:4" x14ac:dyDescent="0.2">
      <c r="A9" s="238" t="s">
        <v>169</v>
      </c>
      <c r="B9" s="209">
        <v>2588</v>
      </c>
      <c r="C9" s="237" t="s">
        <v>56</v>
      </c>
      <c r="D9" s="237" t="s">
        <v>56</v>
      </c>
    </row>
    <row r="10" spans="1:4" s="19" customFormat="1" x14ac:dyDescent="0.2">
      <c r="A10" s="127" t="s">
        <v>72</v>
      </c>
      <c r="B10" s="210">
        <v>20244</v>
      </c>
      <c r="C10" s="237" t="s">
        <v>56</v>
      </c>
      <c r="D10" s="237" t="s">
        <v>56</v>
      </c>
    </row>
    <row r="11" spans="1:4" s="19" customFormat="1" x14ac:dyDescent="0.2">
      <c r="A11"/>
      <c r="D11" s="23"/>
    </row>
    <row r="13" spans="1:4" x14ac:dyDescent="0.2">
      <c r="A13" s="25" t="s">
        <v>28</v>
      </c>
      <c r="B13" s="25"/>
      <c r="C13" s="25"/>
      <c r="D13" s="38"/>
    </row>
    <row r="14" spans="1:4" x14ac:dyDescent="0.2">
      <c r="A14" s="1"/>
      <c r="B14" s="1"/>
      <c r="C14" s="1"/>
    </row>
    <row r="15" spans="1:4" x14ac:dyDescent="0.2">
      <c r="A15" s="69" t="s">
        <v>6</v>
      </c>
      <c r="B15" s="50" t="s">
        <v>148</v>
      </c>
      <c r="C15" s="50" t="s">
        <v>63</v>
      </c>
      <c r="D15" s="50" t="s">
        <v>149</v>
      </c>
    </row>
    <row r="16" spans="1:4" x14ac:dyDescent="0.2">
      <c r="A16" s="104">
        <v>2012</v>
      </c>
      <c r="B16" s="209">
        <v>1090</v>
      </c>
      <c r="C16" s="209">
        <v>1602</v>
      </c>
      <c r="D16" s="23">
        <v>1.47</v>
      </c>
    </row>
    <row r="17" spans="1:4" x14ac:dyDescent="0.2">
      <c r="A17" s="104">
        <v>2013</v>
      </c>
      <c r="B17" s="209">
        <v>966</v>
      </c>
      <c r="C17" s="209">
        <v>1622</v>
      </c>
      <c r="D17" s="23">
        <v>1.68</v>
      </c>
    </row>
    <row r="18" spans="1:4" x14ac:dyDescent="0.2">
      <c r="A18" s="104">
        <v>2014</v>
      </c>
      <c r="B18" s="209">
        <v>964</v>
      </c>
      <c r="C18" s="209">
        <v>1793</v>
      </c>
      <c r="D18" s="23">
        <v>1.86</v>
      </c>
    </row>
    <row r="19" spans="1:4" x14ac:dyDescent="0.2">
      <c r="A19" s="238" t="s">
        <v>169</v>
      </c>
      <c r="B19" s="209">
        <v>478</v>
      </c>
      <c r="C19" s="209">
        <v>948</v>
      </c>
      <c r="D19" s="23">
        <v>1.98</v>
      </c>
    </row>
    <row r="20" spans="1:4" s="22" customFormat="1" x14ac:dyDescent="0.2">
      <c r="A20" s="127" t="s">
        <v>72</v>
      </c>
      <c r="B20" s="210">
        <v>3498</v>
      </c>
      <c r="C20" s="210">
        <v>5965</v>
      </c>
      <c r="D20" s="122">
        <v>1.71</v>
      </c>
    </row>
    <row r="21" spans="1:4" s="19" customFormat="1" x14ac:dyDescent="0.2">
      <c r="A21" s="127"/>
      <c r="B21" s="127"/>
      <c r="C21" s="127"/>
      <c r="D21" s="122"/>
    </row>
    <row r="23" spans="1:4" x14ac:dyDescent="0.2">
      <c r="A23" s="28" t="s">
        <v>50</v>
      </c>
      <c r="B23" s="28"/>
      <c r="C23" s="28"/>
      <c r="D23" s="38"/>
    </row>
    <row r="25" spans="1:4" x14ac:dyDescent="0.2">
      <c r="A25" s="69" t="s">
        <v>57</v>
      </c>
      <c r="B25" s="50" t="s">
        <v>148</v>
      </c>
      <c r="C25" s="50" t="s">
        <v>63</v>
      </c>
      <c r="D25" s="50" t="s">
        <v>149</v>
      </c>
    </row>
    <row r="26" spans="1:4" x14ac:dyDescent="0.2">
      <c r="A26" s="43">
        <v>2012</v>
      </c>
      <c r="B26" s="209">
        <v>7192</v>
      </c>
      <c r="C26" s="209">
        <v>15515</v>
      </c>
      <c r="D26" s="111">
        <v>2.1572580650000002</v>
      </c>
    </row>
    <row r="27" spans="1:4" x14ac:dyDescent="0.2">
      <c r="A27" s="43">
        <v>2013</v>
      </c>
      <c r="B27" s="209">
        <v>7119</v>
      </c>
      <c r="C27" s="209">
        <v>15566</v>
      </c>
      <c r="D27" s="111">
        <v>2.1865430539999999</v>
      </c>
    </row>
    <row r="28" spans="1:4" x14ac:dyDescent="0.2">
      <c r="A28" s="43">
        <v>2014</v>
      </c>
      <c r="B28" s="209">
        <v>6818</v>
      </c>
      <c r="C28" s="209">
        <v>15006</v>
      </c>
      <c r="D28" s="111">
        <v>2.2009386919999998</v>
      </c>
    </row>
    <row r="29" spans="1:4" s="19" customFormat="1" x14ac:dyDescent="0.2">
      <c r="A29" s="238" t="s">
        <v>169</v>
      </c>
      <c r="B29" s="209" t="s">
        <v>56</v>
      </c>
      <c r="C29" s="209" t="s">
        <v>56</v>
      </c>
      <c r="D29" s="153" t="s">
        <v>56</v>
      </c>
    </row>
    <row r="30" spans="1:4" s="22" customFormat="1" x14ac:dyDescent="0.2">
      <c r="A30" s="127" t="s">
        <v>72</v>
      </c>
      <c r="B30" s="210">
        <v>21129</v>
      </c>
      <c r="C30" s="210">
        <v>46087</v>
      </c>
      <c r="D30" s="125">
        <v>2.1812201240000002</v>
      </c>
    </row>
    <row r="31" spans="1:4" s="19" customFormat="1" x14ac:dyDescent="0.2">
      <c r="A31" s="107"/>
      <c r="B31" s="107"/>
      <c r="C31" s="107"/>
      <c r="D31" s="23"/>
    </row>
    <row r="33" spans="1:4" x14ac:dyDescent="0.2">
      <c r="A33" s="27" t="s">
        <v>79</v>
      </c>
      <c r="B33" s="27"/>
      <c r="C33" s="27"/>
      <c r="D33" s="38"/>
    </row>
    <row r="35" spans="1:4" x14ac:dyDescent="0.2">
      <c r="A35" s="69" t="s">
        <v>57</v>
      </c>
      <c r="B35" s="50" t="s">
        <v>148</v>
      </c>
      <c r="C35" s="50" t="s">
        <v>63</v>
      </c>
      <c r="D35" s="50" t="s">
        <v>149</v>
      </c>
    </row>
    <row r="36" spans="1:4" x14ac:dyDescent="0.2">
      <c r="A36" s="43">
        <v>2012</v>
      </c>
      <c r="B36" s="209">
        <v>610</v>
      </c>
      <c r="C36" s="208">
        <v>892</v>
      </c>
      <c r="D36" s="111">
        <v>1.46</v>
      </c>
    </row>
    <row r="37" spans="1:4" x14ac:dyDescent="0.2">
      <c r="A37" s="43">
        <v>2013</v>
      </c>
      <c r="B37" s="209">
        <v>537</v>
      </c>
      <c r="C37" s="208">
        <v>807</v>
      </c>
      <c r="D37" s="111">
        <v>1.5</v>
      </c>
    </row>
    <row r="38" spans="1:4" x14ac:dyDescent="0.2">
      <c r="A38" s="43">
        <v>2014</v>
      </c>
      <c r="B38" s="209">
        <v>370</v>
      </c>
      <c r="C38" s="208">
        <v>467</v>
      </c>
      <c r="D38" s="111">
        <v>1.26</v>
      </c>
    </row>
    <row r="39" spans="1:4" x14ac:dyDescent="0.2">
      <c r="A39" s="238" t="s">
        <v>169</v>
      </c>
      <c r="B39" s="209" t="s">
        <v>56</v>
      </c>
      <c r="C39" s="209" t="s">
        <v>56</v>
      </c>
      <c r="D39" s="23" t="s">
        <v>56</v>
      </c>
    </row>
    <row r="40" spans="1:4" s="22" customFormat="1" x14ac:dyDescent="0.2">
      <c r="A40" s="127" t="s">
        <v>72</v>
      </c>
      <c r="B40" s="210">
        <v>1517</v>
      </c>
      <c r="C40" s="210">
        <f>SUM(C36:C38)</f>
        <v>2166</v>
      </c>
      <c r="D40" s="125">
        <v>1.43</v>
      </c>
    </row>
    <row r="41" spans="1:4" s="19" customFormat="1" x14ac:dyDescent="0.2">
      <c r="A41" s="127"/>
      <c r="B41" s="127"/>
      <c r="C41" s="127"/>
      <c r="D41" s="125"/>
    </row>
    <row r="43" spans="1:4" x14ac:dyDescent="0.2">
      <c r="A43" s="27" t="s">
        <v>78</v>
      </c>
      <c r="B43" s="27"/>
      <c r="C43" s="27"/>
      <c r="D43" s="38"/>
    </row>
    <row r="44" spans="1:4" x14ac:dyDescent="0.2">
      <c r="A44" s="1"/>
      <c r="B44" s="1"/>
      <c r="C44" s="1"/>
    </row>
    <row r="45" spans="1:4" x14ac:dyDescent="0.2">
      <c r="A45" s="69" t="s">
        <v>1</v>
      </c>
      <c r="B45" s="50" t="s">
        <v>148</v>
      </c>
      <c r="C45" s="50" t="s">
        <v>63</v>
      </c>
      <c r="D45" s="50" t="s">
        <v>149</v>
      </c>
    </row>
    <row r="46" spans="1:4" x14ac:dyDescent="0.2">
      <c r="A46" s="43">
        <v>2012</v>
      </c>
      <c r="B46" s="209">
        <v>5415</v>
      </c>
      <c r="C46" s="209">
        <v>11246</v>
      </c>
      <c r="D46" s="111">
        <v>2.0768236380424701</v>
      </c>
    </row>
    <row r="47" spans="1:4" x14ac:dyDescent="0.2">
      <c r="A47" s="43">
        <v>2013</v>
      </c>
      <c r="B47" s="209">
        <v>5484</v>
      </c>
      <c r="C47" s="209">
        <v>12546</v>
      </c>
      <c r="D47" s="111">
        <v>2.2877461706783402</v>
      </c>
    </row>
    <row r="48" spans="1:4" x14ac:dyDescent="0.2">
      <c r="A48" s="43">
        <v>2014</v>
      </c>
      <c r="B48" s="209">
        <v>3778</v>
      </c>
      <c r="C48" s="209">
        <v>15484</v>
      </c>
      <c r="D48" s="111">
        <v>4.0984647961884599</v>
      </c>
    </row>
    <row r="49" spans="1:4" x14ac:dyDescent="0.2">
      <c r="A49" s="238" t="s">
        <v>169</v>
      </c>
      <c r="B49" s="209">
        <v>1678</v>
      </c>
      <c r="C49" s="209">
        <v>6690</v>
      </c>
      <c r="D49" s="111">
        <v>3.99</v>
      </c>
    </row>
    <row r="50" spans="1:4" s="22" customFormat="1" x14ac:dyDescent="0.2">
      <c r="A50" s="127" t="s">
        <v>72</v>
      </c>
      <c r="B50" s="210">
        <v>16355</v>
      </c>
      <c r="C50" s="210">
        <f>SUM(C46:C49)</f>
        <v>45966</v>
      </c>
      <c r="D50" s="125">
        <v>2.810516661571385</v>
      </c>
    </row>
    <row r="51" spans="1:4" x14ac:dyDescent="0.2">
      <c r="A51" s="105"/>
      <c r="B51" s="105"/>
      <c r="C51" s="105"/>
    </row>
    <row r="53" spans="1:4" s="19" customFormat="1" x14ac:dyDescent="0.2">
      <c r="A53" s="27" t="s">
        <v>99</v>
      </c>
      <c r="B53" s="27"/>
      <c r="C53" s="27"/>
      <c r="D53" s="38"/>
    </row>
    <row r="54" spans="1:4" s="19" customFormat="1" x14ac:dyDescent="0.2">
      <c r="D54" s="23"/>
    </row>
    <row r="55" spans="1:4" s="19" customFormat="1" x14ac:dyDescent="0.2">
      <c r="A55" s="69" t="s">
        <v>57</v>
      </c>
      <c r="B55" s="50" t="s">
        <v>148</v>
      </c>
      <c r="C55" s="50" t="s">
        <v>63</v>
      </c>
      <c r="D55" s="50" t="s">
        <v>149</v>
      </c>
    </row>
    <row r="56" spans="1:4" s="19" customFormat="1" ht="15.75" x14ac:dyDescent="0.25">
      <c r="A56" s="43">
        <v>2012</v>
      </c>
      <c r="B56" s="209">
        <v>12045</v>
      </c>
      <c r="C56" s="209">
        <v>15886</v>
      </c>
      <c r="D56" s="141">
        <v>1.3188875051888751</v>
      </c>
    </row>
    <row r="57" spans="1:4" s="19" customFormat="1" ht="15.75" x14ac:dyDescent="0.25">
      <c r="A57" s="43">
        <v>2013</v>
      </c>
      <c r="B57" s="209">
        <v>11056</v>
      </c>
      <c r="C57" s="209">
        <v>14051</v>
      </c>
      <c r="D57" s="141">
        <v>1.2708936324167872</v>
      </c>
    </row>
    <row r="58" spans="1:4" s="19" customFormat="1" ht="15.75" x14ac:dyDescent="0.25">
      <c r="A58" s="43">
        <v>2014</v>
      </c>
      <c r="B58" s="209">
        <v>9447</v>
      </c>
      <c r="C58" s="209">
        <v>12355</v>
      </c>
      <c r="D58" s="141">
        <v>1.3078225891817508</v>
      </c>
    </row>
    <row r="59" spans="1:4" s="19" customFormat="1" ht="15.75" x14ac:dyDescent="0.25">
      <c r="A59" s="238" t="s">
        <v>169</v>
      </c>
      <c r="B59" s="209">
        <v>4269</v>
      </c>
      <c r="C59" s="209">
        <v>5745</v>
      </c>
      <c r="D59" s="141">
        <v>1.3457484188334505</v>
      </c>
    </row>
    <row r="60" spans="1:4" s="22" customFormat="1" ht="15.75" x14ac:dyDescent="0.25">
      <c r="A60" s="127" t="s">
        <v>72</v>
      </c>
      <c r="B60" s="210">
        <v>36817</v>
      </c>
      <c r="C60" s="210">
        <v>48037</v>
      </c>
      <c r="D60" s="142">
        <v>1.3047505228562892</v>
      </c>
    </row>
    <row r="63" spans="1:4" x14ac:dyDescent="0.2">
      <c r="A63" s="47" t="s">
        <v>9</v>
      </c>
      <c r="B63" s="47"/>
      <c r="C63" s="47"/>
      <c r="D63" s="38"/>
    </row>
    <row r="65" spans="1:4" x14ac:dyDescent="0.2">
      <c r="A65" s="69" t="s">
        <v>57</v>
      </c>
      <c r="B65" s="50" t="s">
        <v>148</v>
      </c>
      <c r="C65" s="50" t="s">
        <v>63</v>
      </c>
      <c r="D65" s="50" t="s">
        <v>149</v>
      </c>
    </row>
    <row r="66" spans="1:4" x14ac:dyDescent="0.2">
      <c r="A66" s="43">
        <v>2012</v>
      </c>
      <c r="B66" s="209">
        <v>1178</v>
      </c>
      <c r="C66" s="209">
        <v>1639</v>
      </c>
      <c r="D66" s="111">
        <v>1.3913412563667233</v>
      </c>
    </row>
    <row r="67" spans="1:4" x14ac:dyDescent="0.2">
      <c r="A67" s="43">
        <v>2013</v>
      </c>
      <c r="B67" s="209">
        <v>1857</v>
      </c>
      <c r="C67" s="209">
        <v>2657</v>
      </c>
      <c r="D67" s="111">
        <v>1.4308023694130318</v>
      </c>
    </row>
    <row r="68" spans="1:4" x14ac:dyDescent="0.2">
      <c r="A68" s="43">
        <v>2014</v>
      </c>
      <c r="B68" s="209">
        <v>1803</v>
      </c>
      <c r="C68" s="209">
        <v>2618</v>
      </c>
      <c r="D68" s="111">
        <v>1.452024403771492</v>
      </c>
    </row>
    <row r="69" spans="1:4" x14ac:dyDescent="0.2">
      <c r="A69" s="238" t="s">
        <v>169</v>
      </c>
      <c r="B69" s="209">
        <v>693</v>
      </c>
      <c r="C69" s="209">
        <v>983</v>
      </c>
      <c r="D69" s="111">
        <v>1.4184704184704184</v>
      </c>
    </row>
    <row r="70" spans="1:4" s="22" customFormat="1" x14ac:dyDescent="0.2">
      <c r="A70" s="127" t="s">
        <v>72</v>
      </c>
      <c r="B70" s="210">
        <v>5531</v>
      </c>
      <c r="C70" s="210">
        <v>7897</v>
      </c>
      <c r="D70" s="125">
        <v>1.43</v>
      </c>
    </row>
    <row r="71" spans="1:4" s="19" customFormat="1" x14ac:dyDescent="0.2">
      <c r="A71" s="107"/>
      <c r="B71" s="107"/>
      <c r="C71" s="107"/>
      <c r="D71" s="23"/>
    </row>
    <row r="73" spans="1:4" s="19" customFormat="1" x14ac:dyDescent="0.2">
      <c r="A73" s="224"/>
      <c r="B73" s="224"/>
      <c r="C73" s="224"/>
      <c r="D73" s="221"/>
    </row>
    <row r="75" spans="1:4" x14ac:dyDescent="0.2">
      <c r="A75" s="69"/>
      <c r="B75" s="50"/>
      <c r="C75" s="50"/>
      <c r="D75" s="50"/>
    </row>
    <row r="76" spans="1:4" x14ac:dyDescent="0.2">
      <c r="A76" s="43"/>
      <c r="B76" s="209"/>
      <c r="C76" s="209"/>
      <c r="D76" s="111"/>
    </row>
    <row r="77" spans="1:4" x14ac:dyDescent="0.2">
      <c r="A77" s="43"/>
      <c r="B77" s="209"/>
      <c r="C77" s="209"/>
      <c r="D77" s="111"/>
    </row>
    <row r="78" spans="1:4" x14ac:dyDescent="0.2">
      <c r="A78" s="43"/>
      <c r="B78" s="209"/>
      <c r="C78" s="209"/>
      <c r="D78" s="203"/>
    </row>
    <row r="79" spans="1:4" x14ac:dyDescent="0.2">
      <c r="A79" s="43"/>
      <c r="B79" s="209"/>
      <c r="C79" s="209"/>
      <c r="D79" s="111"/>
    </row>
    <row r="80" spans="1:4" x14ac:dyDescent="0.2">
      <c r="A80" s="127"/>
      <c r="B80" s="209"/>
      <c r="C80" s="209"/>
      <c r="D80" s="153"/>
    </row>
  </sheetData>
  <sheetProtection algorithmName="SHA-512" hashValue="gg1vfhnnTgq37DmC038NUKd8W2X+yniI8LxAT5i8dp/m4YxkUFJR/UQxU1AHzMHuDRoeLr2z75UEecE0rYCVsA==" saltValue="sZIcvs2zOaJONPfFQOx7Lg==" spinCount="100000" sheet="1" objects="1" scenarios="1"/>
  <phoneticPr fontId="8" type="noConversion"/>
  <pageMargins left="0.75" right="0.75" top="1" bottom="1" header="0.5" footer="0.5"/>
  <pageSetup fitToHeight="10" orientation="portrait" blackAndWhite="1" horizontalDpi="4294967292" verticalDpi="4294967292"/>
  <headerFooter>
    <oddHeader>&amp;A</oddHeader>
    <oddFooter>Page &amp;P of &amp;N</oddFoot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
  <sheetViews>
    <sheetView workbookViewId="0">
      <pane ySplit="1" topLeftCell="A2" activePane="bottomLeft" state="frozen"/>
      <selection pane="bottomLeft" activeCell="A2" sqref="A2"/>
    </sheetView>
  </sheetViews>
  <sheetFormatPr defaultColWidth="11" defaultRowHeight="12.75" x14ac:dyDescent="0.2"/>
  <cols>
    <col min="1" max="1" width="16.875" customWidth="1"/>
    <col min="2" max="5" width="13.75" style="23" customWidth="1"/>
  </cols>
  <sheetData>
    <row r="1" spans="1:5" s="56" customFormat="1" ht="26.1" customHeight="1" x14ac:dyDescent="0.2">
      <c r="A1" s="223" t="s">
        <v>182</v>
      </c>
      <c r="B1" s="106"/>
      <c r="C1" s="106"/>
      <c r="D1" s="106"/>
      <c r="E1" s="106"/>
    </row>
    <row r="2" spans="1:5" s="55" customFormat="1" x14ac:dyDescent="0.2">
      <c r="B2" s="126"/>
      <c r="C2" s="126"/>
      <c r="D2" s="126"/>
      <c r="E2" s="126"/>
    </row>
    <row r="3" spans="1:5" x14ac:dyDescent="0.2">
      <c r="A3" s="27" t="s">
        <v>80</v>
      </c>
      <c r="B3" s="38"/>
      <c r="C3" s="38"/>
      <c r="D3" s="38"/>
      <c r="E3" s="38"/>
    </row>
    <row r="5" spans="1:5" x14ac:dyDescent="0.2">
      <c r="A5" s="4" t="s">
        <v>64</v>
      </c>
      <c r="B5" s="23" t="s">
        <v>56</v>
      </c>
      <c r="C5" s="23" t="s">
        <v>56</v>
      </c>
      <c r="D5" s="23" t="s">
        <v>56</v>
      </c>
      <c r="E5" s="23" t="s">
        <v>56</v>
      </c>
    </row>
    <row r="8" spans="1:5" x14ac:dyDescent="0.2">
      <c r="A8" s="25" t="s">
        <v>28</v>
      </c>
      <c r="B8" s="38"/>
      <c r="C8" s="38"/>
      <c r="D8" s="38"/>
      <c r="E8" s="38"/>
    </row>
    <row r="10" spans="1:5" x14ac:dyDescent="0.2">
      <c r="A10" s="69" t="s">
        <v>67</v>
      </c>
      <c r="B10" s="50">
        <v>2012</v>
      </c>
      <c r="C10" s="50">
        <v>2013</v>
      </c>
      <c r="D10" s="50">
        <v>2014</v>
      </c>
      <c r="E10" s="50">
        <v>2015</v>
      </c>
    </row>
    <row r="11" spans="1:5" x14ac:dyDescent="0.2">
      <c r="A11" s="4" t="s">
        <v>81</v>
      </c>
      <c r="B11" s="111">
        <v>1.476</v>
      </c>
      <c r="C11" s="111">
        <v>1.69</v>
      </c>
      <c r="D11" s="111">
        <v>1.869</v>
      </c>
      <c r="E11" s="111">
        <v>1.9810000000000001</v>
      </c>
    </row>
    <row r="12" spans="1:5" x14ac:dyDescent="0.2">
      <c r="A12" s="4" t="s">
        <v>44</v>
      </c>
      <c r="B12" s="111">
        <v>1.1299999999999999</v>
      </c>
      <c r="C12" s="111">
        <v>1.19</v>
      </c>
      <c r="D12" s="111">
        <v>1.19</v>
      </c>
      <c r="E12" s="111">
        <v>2.1</v>
      </c>
    </row>
    <row r="13" spans="1:5" x14ac:dyDescent="0.2">
      <c r="A13" s="4" t="s">
        <v>31</v>
      </c>
      <c r="B13" s="111">
        <v>1</v>
      </c>
      <c r="C13" s="111">
        <v>2</v>
      </c>
      <c r="D13" s="111">
        <v>4</v>
      </c>
      <c r="E13" s="111" t="s">
        <v>56</v>
      </c>
    </row>
    <row r="14" spans="1:5" s="19" customFormat="1" x14ac:dyDescent="0.2">
      <c r="A14" s="4" t="s">
        <v>14</v>
      </c>
      <c r="B14" s="111">
        <v>1</v>
      </c>
      <c r="C14" s="111">
        <v>1</v>
      </c>
      <c r="D14" s="111" t="s">
        <v>56</v>
      </c>
      <c r="E14" s="111" t="s">
        <v>56</v>
      </c>
    </row>
    <row r="15" spans="1:5" s="22" customFormat="1" x14ac:dyDescent="0.2">
      <c r="A15" s="45" t="s">
        <v>72</v>
      </c>
      <c r="B15" s="122">
        <v>1.47</v>
      </c>
      <c r="C15" s="122">
        <v>1.68</v>
      </c>
      <c r="D15" s="122">
        <v>1.86</v>
      </c>
      <c r="E15" s="122">
        <v>1.98</v>
      </c>
    </row>
    <row r="16" spans="1:5" s="22" customFormat="1" x14ac:dyDescent="0.2">
      <c r="A16" s="45"/>
      <c r="B16" s="122"/>
      <c r="C16" s="122"/>
      <c r="D16" s="122"/>
      <c r="E16" s="122"/>
    </row>
    <row r="18" spans="1:5" x14ac:dyDescent="0.2">
      <c r="A18" s="25" t="s">
        <v>24</v>
      </c>
      <c r="B18" s="38"/>
      <c r="C18" s="38"/>
      <c r="D18" s="38"/>
      <c r="E18" s="38"/>
    </row>
    <row r="20" spans="1:5" x14ac:dyDescent="0.2">
      <c r="A20" s="4" t="s">
        <v>64</v>
      </c>
      <c r="B20" s="23" t="s">
        <v>56</v>
      </c>
      <c r="C20" s="23" t="s">
        <v>56</v>
      </c>
      <c r="D20" s="23" t="s">
        <v>56</v>
      </c>
      <c r="E20" s="23" t="s">
        <v>56</v>
      </c>
    </row>
    <row r="23" spans="1:5" x14ac:dyDescent="0.2">
      <c r="A23" s="28" t="s">
        <v>48</v>
      </c>
      <c r="B23" s="38"/>
      <c r="C23" s="38"/>
      <c r="D23" s="38"/>
      <c r="E23" s="38"/>
    </row>
    <row r="25" spans="1:5" x14ac:dyDescent="0.2">
      <c r="A25" s="69" t="s">
        <v>67</v>
      </c>
      <c r="B25" s="50">
        <v>2012</v>
      </c>
      <c r="C25" s="50">
        <v>2013</v>
      </c>
      <c r="D25" s="50">
        <v>2014</v>
      </c>
      <c r="E25" s="50">
        <v>2015</v>
      </c>
    </row>
    <row r="26" spans="1:5" x14ac:dyDescent="0.2">
      <c r="A26" s="4" t="s">
        <v>52</v>
      </c>
      <c r="B26" s="111">
        <v>1.94</v>
      </c>
      <c r="C26" s="111">
        <v>2.0030000000000001</v>
      </c>
      <c r="D26" s="111">
        <v>1.95</v>
      </c>
      <c r="E26" s="111" t="s">
        <v>56</v>
      </c>
    </row>
    <row r="27" spans="1:5" x14ac:dyDescent="0.2">
      <c r="A27" s="4" t="s">
        <v>51</v>
      </c>
      <c r="B27" s="111">
        <v>2.31</v>
      </c>
      <c r="C27" s="111">
        <v>2.3199999999999998</v>
      </c>
      <c r="D27" s="111">
        <v>2.38</v>
      </c>
      <c r="E27" s="111" t="s">
        <v>56</v>
      </c>
    </row>
    <row r="28" spans="1:5" s="19" customFormat="1" x14ac:dyDescent="0.2">
      <c r="A28" s="45" t="s">
        <v>72</v>
      </c>
      <c r="B28" s="125">
        <v>2.1572580650000002</v>
      </c>
      <c r="C28" s="125">
        <v>2.1865430539999999</v>
      </c>
      <c r="D28" s="125">
        <v>2.2009386919999998</v>
      </c>
      <c r="E28" s="153" t="s">
        <v>56</v>
      </c>
    </row>
    <row r="29" spans="1:5" x14ac:dyDescent="0.2">
      <c r="A29" s="13"/>
    </row>
    <row r="31" spans="1:5" x14ac:dyDescent="0.2">
      <c r="A31" s="27" t="s">
        <v>82</v>
      </c>
      <c r="B31" s="38"/>
      <c r="C31" s="38"/>
      <c r="D31" s="38"/>
      <c r="E31" s="38"/>
    </row>
    <row r="33" spans="1:5" x14ac:dyDescent="0.2">
      <c r="A33" s="69" t="s">
        <v>67</v>
      </c>
      <c r="B33" s="50">
        <v>2012</v>
      </c>
      <c r="C33" s="50">
        <v>2013</v>
      </c>
      <c r="D33" s="50">
        <v>2014</v>
      </c>
      <c r="E33" s="50">
        <v>2015</v>
      </c>
    </row>
    <row r="34" spans="1:5" x14ac:dyDescent="0.2">
      <c r="A34" s="4" t="s">
        <v>81</v>
      </c>
      <c r="B34" s="111">
        <v>1.46</v>
      </c>
      <c r="C34" s="111">
        <v>1.53</v>
      </c>
      <c r="D34" s="111">
        <v>1.28</v>
      </c>
      <c r="E34" s="23" t="s">
        <v>56</v>
      </c>
    </row>
    <row r="35" spans="1:5" x14ac:dyDescent="0.2">
      <c r="A35" s="4" t="s">
        <v>44</v>
      </c>
      <c r="B35" s="111">
        <v>1.46</v>
      </c>
      <c r="C35" s="111">
        <v>1.42</v>
      </c>
      <c r="D35" s="111">
        <v>1.19</v>
      </c>
      <c r="E35" s="23" t="s">
        <v>56</v>
      </c>
    </row>
    <row r="36" spans="1:5" x14ac:dyDescent="0.2">
      <c r="A36" s="4" t="s">
        <v>31</v>
      </c>
      <c r="B36" s="111">
        <v>1.48</v>
      </c>
      <c r="C36" s="111">
        <v>1.57</v>
      </c>
      <c r="D36" s="111">
        <v>1.3</v>
      </c>
      <c r="E36" s="23" t="s">
        <v>56</v>
      </c>
    </row>
    <row r="37" spans="1:5" s="19" customFormat="1" x14ac:dyDescent="0.2">
      <c r="A37" s="4" t="s">
        <v>100</v>
      </c>
      <c r="B37" s="111">
        <v>1</v>
      </c>
      <c r="C37" s="111" t="s">
        <v>56</v>
      </c>
      <c r="D37" s="111" t="s">
        <v>56</v>
      </c>
      <c r="E37" s="23" t="s">
        <v>56</v>
      </c>
    </row>
    <row r="38" spans="1:5" x14ac:dyDescent="0.2">
      <c r="A38" s="4" t="s">
        <v>66</v>
      </c>
      <c r="B38" s="111">
        <v>1</v>
      </c>
      <c r="C38" s="111">
        <v>1.75</v>
      </c>
      <c r="D38" s="111">
        <v>1</v>
      </c>
      <c r="E38" s="23" t="s">
        <v>56</v>
      </c>
    </row>
    <row r="39" spans="1:5" s="19" customFormat="1" x14ac:dyDescent="0.2">
      <c r="A39" s="45" t="s">
        <v>72</v>
      </c>
      <c r="B39" s="125">
        <v>1.46</v>
      </c>
      <c r="C39" s="125">
        <v>1.5</v>
      </c>
      <c r="D39" s="125">
        <v>1.26</v>
      </c>
      <c r="E39" s="23" t="s">
        <v>56</v>
      </c>
    </row>
    <row r="40" spans="1:5" s="19" customFormat="1" x14ac:dyDescent="0.2">
      <c r="A40" s="45"/>
      <c r="B40" s="125"/>
      <c r="C40" s="125"/>
      <c r="D40" s="125"/>
      <c r="E40" s="125"/>
    </row>
    <row r="41" spans="1:5" s="19" customFormat="1" x14ac:dyDescent="0.2">
      <c r="A41" s="45"/>
      <c r="B41" s="122"/>
      <c r="C41" s="122"/>
      <c r="D41" s="122"/>
      <c r="E41" s="122"/>
    </row>
    <row r="42" spans="1:5" x14ac:dyDescent="0.2">
      <c r="A42" s="108" t="s">
        <v>8</v>
      </c>
      <c r="B42" s="38"/>
      <c r="C42" s="38"/>
      <c r="D42" s="38"/>
      <c r="E42" s="38"/>
    </row>
    <row r="44" spans="1:5" x14ac:dyDescent="0.2">
      <c r="A44" s="69" t="s">
        <v>67</v>
      </c>
      <c r="B44" s="50">
        <v>2012</v>
      </c>
      <c r="C44" s="50">
        <v>2013</v>
      </c>
      <c r="D44" s="50">
        <v>2014</v>
      </c>
      <c r="E44" s="50">
        <v>2015</v>
      </c>
    </row>
    <row r="45" spans="1:5" x14ac:dyDescent="0.2">
      <c r="A45" s="4" t="s">
        <v>81</v>
      </c>
      <c r="B45" s="111">
        <v>1.5452229299363058</v>
      </c>
      <c r="C45" s="111">
        <v>1.5005492493592092</v>
      </c>
      <c r="D45" s="111">
        <v>2.5266272189349115</v>
      </c>
      <c r="E45" s="111">
        <v>1.5063663075416258</v>
      </c>
    </row>
    <row r="46" spans="1:5" x14ac:dyDescent="0.2">
      <c r="A46" s="4" t="s">
        <v>44</v>
      </c>
      <c r="B46" s="111">
        <v>2.6986708836929099</v>
      </c>
      <c r="C46" s="111">
        <v>2.8907721280602638</v>
      </c>
      <c r="D46" s="111">
        <v>2.9723575869601748</v>
      </c>
      <c r="E46" s="111">
        <v>3.2174251264099576</v>
      </c>
    </row>
    <row r="47" spans="1:5" x14ac:dyDescent="0.2">
      <c r="A47" s="4" t="s">
        <v>31</v>
      </c>
      <c r="B47" s="111">
        <v>4.2648423005565865</v>
      </c>
      <c r="C47" s="111">
        <v>5.3234992303745514</v>
      </c>
      <c r="D47" s="111">
        <v>4.8927728613569323</v>
      </c>
      <c r="E47" s="111">
        <v>3.9636258660508084</v>
      </c>
    </row>
    <row r="48" spans="1:5" x14ac:dyDescent="0.2">
      <c r="A48" s="4" t="s">
        <v>14</v>
      </c>
      <c r="B48" s="111">
        <v>2.1311475409836067</v>
      </c>
      <c r="C48" s="111">
        <v>2.4743589743589745</v>
      </c>
      <c r="D48" s="111">
        <v>4.3218390804597702</v>
      </c>
      <c r="E48" s="111">
        <v>1.2564102564102564</v>
      </c>
    </row>
    <row r="49" spans="1:5" x14ac:dyDescent="0.2">
      <c r="A49" s="4" t="s">
        <v>100</v>
      </c>
      <c r="B49" s="111">
        <v>1.6666666666666667</v>
      </c>
      <c r="C49" s="111">
        <v>1</v>
      </c>
      <c r="D49" s="111">
        <v>1</v>
      </c>
      <c r="E49" s="111" t="s">
        <v>56</v>
      </c>
    </row>
    <row r="50" spans="1:5" x14ac:dyDescent="0.2">
      <c r="A50" s="4" t="s">
        <v>101</v>
      </c>
      <c r="B50" s="111">
        <v>2</v>
      </c>
      <c r="C50" s="111">
        <v>1</v>
      </c>
      <c r="D50" s="111">
        <v>1.4</v>
      </c>
      <c r="E50" s="111">
        <v>1</v>
      </c>
    </row>
    <row r="51" spans="1:5" x14ac:dyDescent="0.2">
      <c r="A51" s="45" t="s">
        <v>72</v>
      </c>
      <c r="B51" s="125">
        <v>1.6875199150292086</v>
      </c>
      <c r="C51" s="125">
        <v>1.6687640983022676</v>
      </c>
      <c r="D51" s="125">
        <v>1.7241283124128313</v>
      </c>
      <c r="E51" s="125">
        <v>1.5946170921198668</v>
      </c>
    </row>
    <row r="54" spans="1:5" x14ac:dyDescent="0.2">
      <c r="A54" s="28" t="s">
        <v>42</v>
      </c>
      <c r="B54" s="38"/>
      <c r="C54" s="38"/>
      <c r="D54" s="38"/>
      <c r="E54" s="38"/>
    </row>
    <row r="56" spans="1:5" x14ac:dyDescent="0.2">
      <c r="A56" s="69" t="s">
        <v>67</v>
      </c>
      <c r="B56" s="50">
        <v>2012</v>
      </c>
      <c r="C56" s="50">
        <v>2013</v>
      </c>
      <c r="D56" s="50">
        <v>2014</v>
      </c>
      <c r="E56" s="50">
        <v>2015</v>
      </c>
    </row>
    <row r="57" spans="1:5" x14ac:dyDescent="0.2">
      <c r="A57" s="4" t="s">
        <v>81</v>
      </c>
      <c r="B57" s="111">
        <v>1.5362776025236593</v>
      </c>
      <c r="C57" s="111">
        <v>1.639921722113503</v>
      </c>
      <c r="D57" s="111">
        <v>3.0991379310344827</v>
      </c>
      <c r="E57" s="111">
        <v>2.9154228855721391</v>
      </c>
    </row>
    <row r="58" spans="1:5" x14ac:dyDescent="0.2">
      <c r="A58" s="4" t="s">
        <v>44</v>
      </c>
      <c r="B58" s="111">
        <v>1.4545454545454546</v>
      </c>
      <c r="C58" s="111">
        <v>1.4411134903640257</v>
      </c>
      <c r="D58" s="111">
        <v>2.9622641509433962</v>
      </c>
      <c r="E58" s="111">
        <v>2.9075630252100839</v>
      </c>
    </row>
    <row r="59" spans="1:5" x14ac:dyDescent="0.2">
      <c r="A59" s="4" t="s">
        <v>31</v>
      </c>
      <c r="B59" s="111">
        <v>1.5952380952380953</v>
      </c>
      <c r="C59" s="111">
        <v>1.5374149659863945</v>
      </c>
      <c r="D59" s="111">
        <v>3.2361111111111112</v>
      </c>
      <c r="E59" s="111">
        <v>2.9380530973451329</v>
      </c>
    </row>
    <row r="60" spans="1:5" x14ac:dyDescent="0.2">
      <c r="A60" s="4" t="s">
        <v>14</v>
      </c>
      <c r="B60" s="111">
        <v>2</v>
      </c>
      <c r="C60" s="111">
        <v>1.5</v>
      </c>
      <c r="D60" s="111">
        <v>3.4285714285714284</v>
      </c>
      <c r="E60" s="111">
        <v>1.5</v>
      </c>
    </row>
    <row r="61" spans="1:5" s="19" customFormat="1" x14ac:dyDescent="0.2">
      <c r="A61" s="4" t="s">
        <v>100</v>
      </c>
      <c r="B61" s="111" t="s">
        <v>56</v>
      </c>
      <c r="C61" s="111">
        <v>1</v>
      </c>
      <c r="D61" s="111" t="s">
        <v>56</v>
      </c>
      <c r="E61" s="111" t="s">
        <v>56</v>
      </c>
    </row>
    <row r="62" spans="1:5" s="19" customFormat="1" x14ac:dyDescent="0.2">
      <c r="A62" s="44" t="s">
        <v>101</v>
      </c>
      <c r="B62" s="153">
        <v>1</v>
      </c>
      <c r="C62" s="153">
        <v>1.5714285714285714</v>
      </c>
      <c r="D62" s="153">
        <v>1.6</v>
      </c>
      <c r="E62" s="153">
        <v>1</v>
      </c>
    </row>
    <row r="63" spans="1:5" x14ac:dyDescent="0.2">
      <c r="A63" s="45" t="s">
        <v>72</v>
      </c>
      <c r="B63" s="125">
        <v>1.4995425434583713</v>
      </c>
      <c r="C63" s="125">
        <v>1.5156873930405019</v>
      </c>
      <c r="D63" s="125">
        <v>3.0495049504950495</v>
      </c>
      <c r="E63" s="125">
        <v>2.9169139465875369</v>
      </c>
    </row>
    <row r="64" spans="1:5" s="19" customFormat="1" x14ac:dyDescent="0.2">
      <c r="B64" s="23"/>
      <c r="C64" s="23"/>
      <c r="D64" s="23"/>
      <c r="E64" s="23"/>
    </row>
    <row r="66" spans="1:5" s="19" customFormat="1" x14ac:dyDescent="0.2">
      <c r="A66" s="224"/>
      <c r="B66" s="221"/>
      <c r="C66" s="221"/>
      <c r="D66" s="221"/>
      <c r="E66" s="221"/>
    </row>
    <row r="67" spans="1:5" s="19" customFormat="1" x14ac:dyDescent="0.2">
      <c r="A67" s="219"/>
      <c r="B67" s="221"/>
      <c r="C67" s="221"/>
      <c r="D67" s="221"/>
      <c r="E67" s="221"/>
    </row>
    <row r="68" spans="1:5" s="19" customFormat="1" x14ac:dyDescent="0.2">
      <c r="A68" s="240"/>
      <c r="B68" s="241"/>
      <c r="C68" s="241"/>
      <c r="D68" s="241"/>
      <c r="E68" s="241"/>
    </row>
    <row r="69" spans="1:5" x14ac:dyDescent="0.2">
      <c r="A69" s="236"/>
      <c r="B69" s="221"/>
      <c r="C69" s="221"/>
      <c r="D69" s="242"/>
      <c r="E69" s="221"/>
    </row>
    <row r="70" spans="1:5" x14ac:dyDescent="0.2">
      <c r="A70" s="236"/>
      <c r="B70" s="221"/>
      <c r="C70" s="221"/>
      <c r="D70" s="242"/>
      <c r="E70" s="221"/>
    </row>
    <row r="71" spans="1:5" x14ac:dyDescent="0.2">
      <c r="A71" s="236"/>
      <c r="B71" s="221"/>
      <c r="C71" s="221"/>
      <c r="D71" s="242"/>
      <c r="E71" s="221"/>
    </row>
    <row r="72" spans="1:5" x14ac:dyDescent="0.2">
      <c r="A72" s="236"/>
      <c r="B72" s="221"/>
      <c r="C72" s="221"/>
      <c r="D72" s="242"/>
      <c r="E72" s="221"/>
    </row>
    <row r="73" spans="1:5" x14ac:dyDescent="0.2">
      <c r="A73" s="243"/>
      <c r="B73" s="221"/>
      <c r="C73" s="221"/>
      <c r="D73" s="242"/>
      <c r="E73" s="221"/>
    </row>
    <row r="74" spans="1:5" x14ac:dyDescent="0.2">
      <c r="A74" s="219"/>
      <c r="B74" s="221"/>
      <c r="C74" s="221"/>
      <c r="D74" s="221"/>
      <c r="E74" s="221"/>
    </row>
    <row r="75" spans="1:5" x14ac:dyDescent="0.2">
      <c r="A75" s="219"/>
      <c r="B75" s="221"/>
      <c r="C75" s="221"/>
      <c r="D75" s="221"/>
      <c r="E75" s="221"/>
    </row>
  </sheetData>
  <sheetProtection algorithmName="SHA-512" hashValue="JQrFVkc5gda8tR8mVS4YCaZjiq9bFZzrfFDjVGL9YglWvXcvYBq7sYz4/8sUZR5kRoKjMDng1VQnAUd7Kq2/qA==" saltValue="WEUmd0dmfjQty2KMx7wt3A==" spinCount="100000" sheet="1" objects="1" scenarios="1"/>
  <phoneticPr fontId="8" type="noConversion"/>
  <pageMargins left="0.75" right="0.75" top="1" bottom="1" header="0.5" footer="0.5"/>
  <pageSetup scale="99" fitToHeight="10" orientation="portrait" horizontalDpi="4294967292" verticalDpi="4294967292"/>
  <headerFooter>
    <oddHeader>&amp;A</oddHeader>
    <oddFooter>Page &amp;P of &amp;N</oddFoot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workbookViewId="0">
      <pane ySplit="1" topLeftCell="A2" activePane="bottomLeft" state="frozen"/>
      <selection pane="bottomLeft" activeCell="A2" sqref="A2"/>
    </sheetView>
  </sheetViews>
  <sheetFormatPr defaultColWidth="11" defaultRowHeight="12.75" x14ac:dyDescent="0.2"/>
  <cols>
    <col min="1" max="1" width="15.125" customWidth="1"/>
    <col min="2" max="2" width="13.375" style="23" customWidth="1"/>
    <col min="3" max="3" width="13.375" customWidth="1"/>
    <col min="4" max="4" width="13.375" style="4" customWidth="1"/>
    <col min="5" max="5" width="13.375" style="23" customWidth="1"/>
  </cols>
  <sheetData>
    <row r="1" spans="1:5" s="29" customFormat="1" ht="27.95" customHeight="1" x14ac:dyDescent="0.2">
      <c r="A1" s="223" t="s">
        <v>183</v>
      </c>
      <c r="B1" s="49"/>
      <c r="D1" s="86"/>
      <c r="E1" s="49"/>
    </row>
    <row r="2" spans="1:5" s="29" customFormat="1" ht="14.1" customHeight="1" x14ac:dyDescent="0.2">
      <c r="B2" s="49"/>
      <c r="D2" s="86"/>
      <c r="E2" s="49"/>
    </row>
    <row r="3" spans="1:5" s="19" customFormat="1" x14ac:dyDescent="0.2">
      <c r="A3" s="27" t="s">
        <v>98</v>
      </c>
      <c r="B3" s="38"/>
      <c r="C3" s="26"/>
      <c r="D3" s="92"/>
      <c r="E3" s="38"/>
    </row>
    <row r="4" spans="1:5" s="19" customFormat="1" x14ac:dyDescent="0.2">
      <c r="B4" s="23"/>
      <c r="D4" s="4"/>
      <c r="E4" s="23"/>
    </row>
    <row r="5" spans="1:5" s="19" customFormat="1" x14ac:dyDescent="0.2">
      <c r="A5" s="4" t="s">
        <v>64</v>
      </c>
      <c r="B5" s="23" t="s">
        <v>56</v>
      </c>
      <c r="C5" s="23" t="s">
        <v>56</v>
      </c>
      <c r="D5" s="23" t="s">
        <v>56</v>
      </c>
      <c r="E5" s="23" t="s">
        <v>56</v>
      </c>
    </row>
    <row r="8" spans="1:5" x14ac:dyDescent="0.2">
      <c r="A8" s="25" t="s">
        <v>28</v>
      </c>
      <c r="B8" s="38"/>
      <c r="C8" s="26"/>
      <c r="D8" s="92"/>
      <c r="E8" s="38"/>
    </row>
    <row r="10" spans="1:5" x14ac:dyDescent="0.2">
      <c r="A10" s="4" t="s">
        <v>64</v>
      </c>
      <c r="B10" s="23" t="s">
        <v>56</v>
      </c>
      <c r="C10" s="23" t="s">
        <v>56</v>
      </c>
      <c r="D10" s="23" t="s">
        <v>56</v>
      </c>
      <c r="E10" s="23" t="s">
        <v>56</v>
      </c>
    </row>
    <row r="13" spans="1:5" x14ac:dyDescent="0.2">
      <c r="A13" s="25" t="s">
        <v>24</v>
      </c>
      <c r="B13" s="38"/>
      <c r="C13" s="26"/>
      <c r="D13" s="92"/>
      <c r="E13" s="38"/>
    </row>
    <row r="15" spans="1:5" x14ac:dyDescent="0.2">
      <c r="A15" s="69" t="s">
        <v>68</v>
      </c>
      <c r="B15" s="50">
        <v>2012</v>
      </c>
      <c r="C15" s="50">
        <v>2013</v>
      </c>
      <c r="D15" s="50">
        <v>2014</v>
      </c>
      <c r="E15" s="232" t="s">
        <v>169</v>
      </c>
    </row>
    <row r="16" spans="1:5" x14ac:dyDescent="0.2">
      <c r="A16" s="4" t="s">
        <v>36</v>
      </c>
      <c r="B16" s="111">
        <v>1.3333333333333333</v>
      </c>
      <c r="C16" s="111" t="s">
        <v>56</v>
      </c>
      <c r="D16" s="111">
        <v>1.7692307692307692</v>
      </c>
      <c r="E16" s="111">
        <v>1.8</v>
      </c>
    </row>
    <row r="17" spans="1:5" x14ac:dyDescent="0.2">
      <c r="A17" s="4" t="s">
        <v>37</v>
      </c>
      <c r="B17" s="111">
        <v>2.2064928153273016</v>
      </c>
      <c r="C17" s="111">
        <v>2.5082070707070705</v>
      </c>
      <c r="D17" s="111">
        <v>3.9966555183946486</v>
      </c>
      <c r="E17" s="111">
        <v>3.9110320284697511</v>
      </c>
    </row>
    <row r="18" spans="1:5" x14ac:dyDescent="0.2">
      <c r="A18" s="4" t="s">
        <v>38</v>
      </c>
      <c r="B18" s="111">
        <v>2.1475312314098751</v>
      </c>
      <c r="C18" s="111">
        <v>2.3413654618473894</v>
      </c>
      <c r="D18" s="111">
        <v>4.4654088050314469</v>
      </c>
      <c r="E18" s="111">
        <v>4.2513966480446923</v>
      </c>
    </row>
    <row r="19" spans="1:5" x14ac:dyDescent="0.2">
      <c r="A19" s="4" t="s">
        <v>39</v>
      </c>
      <c r="B19" s="111">
        <v>1.9216494845360825</v>
      </c>
      <c r="C19" s="111">
        <v>2.0523809523809522</v>
      </c>
      <c r="D19" s="111">
        <v>3.7071823204419889</v>
      </c>
      <c r="E19" s="111">
        <v>3.7901639344262295</v>
      </c>
    </row>
    <row r="20" spans="1:5" x14ac:dyDescent="0.2">
      <c r="A20" s="4" t="s">
        <v>40</v>
      </c>
      <c r="B20" s="111">
        <v>1.7700787401574802</v>
      </c>
      <c r="C20" s="111">
        <v>2.1275590551181103</v>
      </c>
      <c r="D20" s="111">
        <v>4.358353510895884</v>
      </c>
      <c r="E20" s="111">
        <v>4.1237113402061851</v>
      </c>
    </row>
    <row r="21" spans="1:5" x14ac:dyDescent="0.2">
      <c r="A21" s="4" t="s">
        <v>41</v>
      </c>
      <c r="B21" s="111">
        <v>1.9174311926605505</v>
      </c>
      <c r="C21" s="111">
        <v>1.7488372093023257</v>
      </c>
      <c r="D21" s="111">
        <v>3.4153846153846152</v>
      </c>
      <c r="E21" s="111">
        <v>3.211267605633803</v>
      </c>
    </row>
    <row r="22" spans="1:5" x14ac:dyDescent="0.2">
      <c r="A22" s="4" t="s">
        <v>146</v>
      </c>
      <c r="B22" s="111">
        <v>2.5</v>
      </c>
      <c r="C22" s="111">
        <v>1.4210526315789473</v>
      </c>
      <c r="D22" s="111">
        <v>2.4333333333333331</v>
      </c>
      <c r="E22" s="111">
        <v>4</v>
      </c>
    </row>
    <row r="23" spans="1:5" x14ac:dyDescent="0.2">
      <c r="A23" s="45" t="s">
        <v>72</v>
      </c>
      <c r="B23" s="125">
        <v>2.0768236380424745</v>
      </c>
      <c r="C23" s="125">
        <v>2.2877461706783371</v>
      </c>
      <c r="D23" s="125">
        <v>4.0984647961884599</v>
      </c>
      <c r="E23" s="125">
        <v>3.9868891537544697</v>
      </c>
    </row>
    <row r="26" spans="1:5" x14ac:dyDescent="0.2">
      <c r="A26" s="28" t="s">
        <v>48</v>
      </c>
      <c r="B26" s="38"/>
      <c r="C26" s="26"/>
      <c r="D26" s="92"/>
      <c r="E26" s="38"/>
    </row>
    <row r="28" spans="1:5" x14ac:dyDescent="0.2">
      <c r="A28" s="69" t="s">
        <v>68</v>
      </c>
      <c r="B28" s="50">
        <v>2012</v>
      </c>
      <c r="C28" s="50">
        <v>2013</v>
      </c>
      <c r="D28" s="50">
        <v>2014</v>
      </c>
      <c r="E28" s="232" t="s">
        <v>169</v>
      </c>
    </row>
    <row r="29" spans="1:5" x14ac:dyDescent="0.2">
      <c r="A29" s="4" t="s">
        <v>36</v>
      </c>
      <c r="B29" s="23">
        <v>2.23</v>
      </c>
      <c r="C29" s="23">
        <v>2.25</v>
      </c>
      <c r="D29" s="23">
        <v>2.2999999999999998</v>
      </c>
      <c r="E29" s="23" t="s">
        <v>56</v>
      </c>
    </row>
    <row r="30" spans="1:5" x14ac:dyDescent="0.2">
      <c r="A30" s="4" t="s">
        <v>37</v>
      </c>
      <c r="B30" s="23">
        <v>2.13</v>
      </c>
      <c r="C30" s="23">
        <v>2.17</v>
      </c>
      <c r="D30" s="23">
        <v>2.14</v>
      </c>
      <c r="E30" s="23" t="s">
        <v>56</v>
      </c>
    </row>
    <row r="31" spans="1:5" x14ac:dyDescent="0.2">
      <c r="A31" s="4" t="s">
        <v>38</v>
      </c>
      <c r="B31" s="23">
        <v>2.2799999999999998</v>
      </c>
      <c r="C31" s="23">
        <v>2.27</v>
      </c>
      <c r="D31" s="23">
        <v>2.37</v>
      </c>
      <c r="E31" s="23" t="s">
        <v>56</v>
      </c>
    </row>
    <row r="32" spans="1:5" x14ac:dyDescent="0.2">
      <c r="A32" s="4" t="s">
        <v>39</v>
      </c>
      <c r="B32" s="23">
        <v>2.12</v>
      </c>
      <c r="C32" s="23">
        <v>2.15</v>
      </c>
      <c r="D32" s="23">
        <v>2.2400000000000002</v>
      </c>
      <c r="E32" s="23" t="s">
        <v>56</v>
      </c>
    </row>
    <row r="33" spans="1:8" x14ac:dyDescent="0.2">
      <c r="A33" s="4" t="s">
        <v>40</v>
      </c>
      <c r="B33" s="23">
        <v>2.0099999999999998</v>
      </c>
      <c r="C33" s="23">
        <v>2.12</v>
      </c>
      <c r="D33" s="23">
        <v>1.92</v>
      </c>
      <c r="E33" s="23" t="s">
        <v>56</v>
      </c>
    </row>
    <row r="34" spans="1:8" x14ac:dyDescent="0.2">
      <c r="A34" s="4" t="s">
        <v>41</v>
      </c>
      <c r="B34" s="23">
        <v>1.99</v>
      </c>
      <c r="C34" s="23">
        <v>1.87</v>
      </c>
      <c r="D34" s="23">
        <v>1.99</v>
      </c>
      <c r="E34" s="23" t="s">
        <v>56</v>
      </c>
    </row>
    <row r="35" spans="1:8" x14ac:dyDescent="0.2">
      <c r="A35" s="4" t="s">
        <v>146</v>
      </c>
      <c r="B35" s="23">
        <v>1.59</v>
      </c>
      <c r="C35" s="23">
        <v>2.86</v>
      </c>
      <c r="D35" s="23">
        <v>1.41</v>
      </c>
      <c r="E35" s="23" t="s">
        <v>56</v>
      </c>
    </row>
    <row r="36" spans="1:8" s="19" customFormat="1" x14ac:dyDescent="0.2">
      <c r="A36" s="45" t="s">
        <v>72</v>
      </c>
      <c r="B36" s="125">
        <v>2.1572580650000002</v>
      </c>
      <c r="C36" s="125">
        <v>2.1865430539999999</v>
      </c>
      <c r="D36" s="125">
        <v>2.2009386919999998</v>
      </c>
      <c r="E36" s="153" t="s">
        <v>56</v>
      </c>
    </row>
    <row r="39" spans="1:8" x14ac:dyDescent="0.2">
      <c r="A39" s="25" t="s">
        <v>35</v>
      </c>
      <c r="B39" s="38"/>
      <c r="C39" s="26"/>
      <c r="D39" s="92"/>
      <c r="E39" s="38"/>
    </row>
    <row r="41" spans="1:8" x14ac:dyDescent="0.2">
      <c r="A41" s="69" t="s">
        <v>68</v>
      </c>
      <c r="B41" s="50">
        <v>2012</v>
      </c>
      <c r="C41" s="50">
        <v>2013</v>
      </c>
      <c r="D41" s="50">
        <v>2014</v>
      </c>
      <c r="E41" s="232" t="s">
        <v>169</v>
      </c>
    </row>
    <row r="42" spans="1:8" x14ac:dyDescent="0.2">
      <c r="A42" s="4" t="s">
        <v>36</v>
      </c>
      <c r="B42" s="111">
        <v>1.33</v>
      </c>
      <c r="C42" s="111">
        <v>1</v>
      </c>
      <c r="D42" s="111">
        <v>1</v>
      </c>
      <c r="E42" s="23" t="s">
        <v>56</v>
      </c>
      <c r="H42" s="18"/>
    </row>
    <row r="43" spans="1:8" x14ac:dyDescent="0.2">
      <c r="A43" s="4" t="s">
        <v>37</v>
      </c>
      <c r="B43" s="111">
        <v>1.51</v>
      </c>
      <c r="C43" s="111">
        <v>1.55</v>
      </c>
      <c r="D43" s="111">
        <v>1.28</v>
      </c>
      <c r="E43" s="23" t="s">
        <v>56</v>
      </c>
      <c r="H43" s="18"/>
    </row>
    <row r="44" spans="1:8" x14ac:dyDescent="0.2">
      <c r="A44" s="4" t="s">
        <v>38</v>
      </c>
      <c r="B44" s="111">
        <v>1.53</v>
      </c>
      <c r="C44" s="111">
        <v>1.51</v>
      </c>
      <c r="D44" s="111">
        <v>1.32</v>
      </c>
      <c r="E44" s="23" t="s">
        <v>56</v>
      </c>
      <c r="H44" s="18"/>
    </row>
    <row r="45" spans="1:8" x14ac:dyDescent="0.2">
      <c r="A45" s="4" t="s">
        <v>39</v>
      </c>
      <c r="B45" s="111">
        <v>1.48</v>
      </c>
      <c r="C45" s="111">
        <v>1.56</v>
      </c>
      <c r="D45" s="111">
        <v>1.1599999999999999</v>
      </c>
      <c r="E45" s="23" t="s">
        <v>56</v>
      </c>
      <c r="H45" s="18"/>
    </row>
    <row r="46" spans="1:8" x14ac:dyDescent="0.2">
      <c r="A46" s="4" t="s">
        <v>40</v>
      </c>
      <c r="B46" s="111">
        <v>1.24</v>
      </c>
      <c r="C46" s="111">
        <v>1.36</v>
      </c>
      <c r="D46" s="111">
        <v>1.21</v>
      </c>
      <c r="E46" s="23" t="s">
        <v>56</v>
      </c>
      <c r="H46" s="18"/>
    </row>
    <row r="47" spans="1:8" x14ac:dyDescent="0.2">
      <c r="A47" s="4" t="s">
        <v>41</v>
      </c>
      <c r="B47" s="111">
        <v>1.42</v>
      </c>
      <c r="C47" s="111">
        <v>1.08</v>
      </c>
      <c r="D47" s="111">
        <v>1.28</v>
      </c>
      <c r="E47" s="23" t="s">
        <v>56</v>
      </c>
      <c r="H47" s="18"/>
    </row>
    <row r="48" spans="1:8" x14ac:dyDescent="0.2">
      <c r="A48" s="4" t="s">
        <v>146</v>
      </c>
      <c r="B48" s="111">
        <v>1</v>
      </c>
      <c r="C48" s="111">
        <v>1</v>
      </c>
      <c r="D48" s="111">
        <v>1</v>
      </c>
      <c r="E48" s="23" t="s">
        <v>56</v>
      </c>
      <c r="H48" s="18"/>
    </row>
    <row r="49" spans="1:5" x14ac:dyDescent="0.2">
      <c r="A49" s="45" t="s">
        <v>72</v>
      </c>
      <c r="B49" s="125">
        <v>1.46</v>
      </c>
      <c r="C49" s="125">
        <v>1.5</v>
      </c>
      <c r="D49" s="125">
        <v>1.26</v>
      </c>
      <c r="E49" s="23" t="s">
        <v>56</v>
      </c>
    </row>
    <row r="50" spans="1:5" s="19" customFormat="1" x14ac:dyDescent="0.2">
      <c r="A50" s="45"/>
      <c r="B50" s="125"/>
      <c r="C50" s="125"/>
      <c r="D50" s="125"/>
      <c r="E50" s="125"/>
    </row>
    <row r="51" spans="1:5" s="19" customFormat="1" x14ac:dyDescent="0.2">
      <c r="A51" s="45"/>
      <c r="B51" s="125"/>
      <c r="C51" s="125"/>
      <c r="D51" s="125"/>
      <c r="E51" s="125"/>
    </row>
    <row r="52" spans="1:5" x14ac:dyDescent="0.2">
      <c r="A52" s="108" t="s">
        <v>7</v>
      </c>
      <c r="B52" s="38"/>
      <c r="C52" s="26"/>
      <c r="D52" s="92"/>
      <c r="E52" s="38"/>
    </row>
    <row r="54" spans="1:5" x14ac:dyDescent="0.2">
      <c r="A54" s="69" t="s">
        <v>68</v>
      </c>
      <c r="B54" s="50">
        <v>2012</v>
      </c>
      <c r="C54" s="50">
        <v>2013</v>
      </c>
      <c r="D54" s="50">
        <v>2014</v>
      </c>
      <c r="E54" s="232" t="s">
        <v>169</v>
      </c>
    </row>
    <row r="55" spans="1:5" x14ac:dyDescent="0.2">
      <c r="A55" s="4" t="s">
        <v>36</v>
      </c>
      <c r="B55" s="111">
        <v>1.1290322580645162</v>
      </c>
      <c r="C55" s="111">
        <v>1.1818181818181819</v>
      </c>
      <c r="D55" s="111">
        <v>1.1764705882352942</v>
      </c>
      <c r="E55" s="111">
        <v>1.2</v>
      </c>
    </row>
    <row r="56" spans="1:5" x14ac:dyDescent="0.2">
      <c r="A56" s="4" t="s">
        <v>37</v>
      </c>
      <c r="B56" s="111">
        <v>1.4155569007263922</v>
      </c>
      <c r="C56" s="111">
        <v>1.4479654303204896</v>
      </c>
      <c r="D56" s="111">
        <v>1.4499779638607315</v>
      </c>
      <c r="E56" s="111">
        <v>1.4119749776586237</v>
      </c>
    </row>
    <row r="57" spans="1:5" x14ac:dyDescent="0.2">
      <c r="A57" s="4" t="s">
        <v>38</v>
      </c>
      <c r="B57" s="111">
        <v>1.593441466854725</v>
      </c>
      <c r="C57" s="111">
        <v>1.5762137749341363</v>
      </c>
      <c r="D57" s="111">
        <v>1.6638766519823789</v>
      </c>
      <c r="E57" s="111">
        <v>1.5607394366197183</v>
      </c>
    </row>
    <row r="58" spans="1:5" x14ac:dyDescent="0.2">
      <c r="A58" s="4" t="s">
        <v>39</v>
      </c>
      <c r="B58" s="111">
        <v>1.8484848484848484</v>
      </c>
      <c r="C58" s="111">
        <v>1.7312365975696926</v>
      </c>
      <c r="D58" s="111">
        <v>1.8114558472553699</v>
      </c>
      <c r="E58" s="111">
        <v>1.6778846153846154</v>
      </c>
    </row>
    <row r="59" spans="1:5" x14ac:dyDescent="0.2">
      <c r="A59" s="4" t="s">
        <v>40</v>
      </c>
      <c r="B59" s="111">
        <v>2.2453591606133978</v>
      </c>
      <c r="C59" s="111">
        <v>2.1054451166810719</v>
      </c>
      <c r="D59" s="111">
        <v>2.1359423274974252</v>
      </c>
      <c r="E59" s="111">
        <v>1.8255578093306288</v>
      </c>
    </row>
    <row r="60" spans="1:5" x14ac:dyDescent="0.2">
      <c r="A60" s="4" t="s">
        <v>41</v>
      </c>
      <c r="B60" s="111">
        <v>2.0643564356435644</v>
      </c>
      <c r="C60" s="111">
        <v>2.1253071253071254</v>
      </c>
      <c r="D60" s="111">
        <v>2.1666666666666665</v>
      </c>
      <c r="E60" s="111">
        <v>1.8970588235294117</v>
      </c>
    </row>
    <row r="61" spans="1:5" x14ac:dyDescent="0.2">
      <c r="A61" s="4" t="s">
        <v>146</v>
      </c>
      <c r="B61" s="111">
        <v>1.9152542372881356</v>
      </c>
      <c r="C61" s="111">
        <v>1.7192982456140351</v>
      </c>
      <c r="D61" s="111">
        <v>2.1071428571428572</v>
      </c>
      <c r="E61" s="111">
        <v>1.5</v>
      </c>
    </row>
    <row r="62" spans="1:5" x14ac:dyDescent="0.2">
      <c r="A62" s="45" t="s">
        <v>72</v>
      </c>
      <c r="B62" s="111">
        <v>1.6875199150292086</v>
      </c>
      <c r="C62" s="111">
        <v>1.6687640983022676</v>
      </c>
      <c r="D62" s="111">
        <v>1.7241283124128313</v>
      </c>
      <c r="E62" s="111">
        <v>1.5946170921198668</v>
      </c>
    </row>
    <row r="65" spans="1:6" x14ac:dyDescent="0.2">
      <c r="A65" s="28" t="s">
        <v>45</v>
      </c>
      <c r="B65" s="38"/>
      <c r="C65" s="26"/>
      <c r="D65" s="92"/>
      <c r="E65" s="38"/>
    </row>
    <row r="67" spans="1:6" x14ac:dyDescent="0.2">
      <c r="A67" s="69" t="s">
        <v>68</v>
      </c>
      <c r="B67" s="50">
        <v>2012</v>
      </c>
      <c r="C67" s="50">
        <v>2013</v>
      </c>
      <c r="D67" s="50">
        <v>2014</v>
      </c>
      <c r="E67" s="232" t="s">
        <v>169</v>
      </c>
      <c r="F67" s="50"/>
    </row>
    <row r="68" spans="1:6" x14ac:dyDescent="0.2">
      <c r="A68" s="4" t="s">
        <v>36</v>
      </c>
      <c r="B68" s="111">
        <v>1.3913043478260869</v>
      </c>
      <c r="C68" s="111">
        <v>1.2666666666666666</v>
      </c>
      <c r="D68" s="111">
        <v>1.2666666666666666</v>
      </c>
      <c r="E68" s="111">
        <v>1</v>
      </c>
    </row>
    <row r="69" spans="1:6" x14ac:dyDescent="0.2">
      <c r="A69" s="4" t="s">
        <v>37</v>
      </c>
      <c r="B69" s="111">
        <v>1.4628712871287128</v>
      </c>
      <c r="C69" s="111">
        <v>1.5598650927487352</v>
      </c>
      <c r="D69" s="111">
        <v>1.5585443037974684</v>
      </c>
      <c r="E69" s="111">
        <v>1.4201680672268908</v>
      </c>
    </row>
    <row r="70" spans="1:6" x14ac:dyDescent="0.2">
      <c r="A70" s="4" t="s">
        <v>38</v>
      </c>
      <c r="B70" s="111">
        <v>1.5994152046783625</v>
      </c>
      <c r="C70" s="111">
        <v>1.5387263339070567</v>
      </c>
      <c r="D70" s="111">
        <v>1.5403949730700179</v>
      </c>
      <c r="E70" s="111">
        <v>1.5217391304347827</v>
      </c>
    </row>
    <row r="71" spans="1:6" x14ac:dyDescent="0.2">
      <c r="A71" s="4" t="s">
        <v>39</v>
      </c>
      <c r="B71" s="111">
        <v>1.4627659574468086</v>
      </c>
      <c r="C71" s="111">
        <v>1.5246913580246915</v>
      </c>
      <c r="D71" s="111">
        <v>1.4675767918088738</v>
      </c>
      <c r="E71" s="111">
        <v>1.5461538461538462</v>
      </c>
    </row>
    <row r="72" spans="1:6" x14ac:dyDescent="0.2">
      <c r="A72" s="4" t="s">
        <v>40</v>
      </c>
      <c r="B72" s="111">
        <v>1.4077669902912622</v>
      </c>
      <c r="C72" s="111">
        <v>1.3953488372093024</v>
      </c>
      <c r="D72" s="111">
        <v>1.5526315789473684</v>
      </c>
      <c r="E72" s="111">
        <v>1.4516129032258065</v>
      </c>
    </row>
    <row r="73" spans="1:6" x14ac:dyDescent="0.2">
      <c r="A73" s="4" t="s">
        <v>41</v>
      </c>
      <c r="B73" s="111">
        <v>1.375</v>
      </c>
      <c r="C73" s="111">
        <v>1.1730769230769231</v>
      </c>
      <c r="D73" s="111">
        <v>1.3181818181818181</v>
      </c>
      <c r="E73" s="111">
        <v>1.1363636363636365</v>
      </c>
    </row>
    <row r="74" spans="1:6" x14ac:dyDescent="0.2">
      <c r="A74" s="4" t="s">
        <v>146</v>
      </c>
      <c r="B74" s="111">
        <v>1</v>
      </c>
      <c r="C74" s="111">
        <v>1</v>
      </c>
      <c r="D74" s="111">
        <v>1.3</v>
      </c>
      <c r="E74" s="111">
        <v>1</v>
      </c>
    </row>
    <row r="75" spans="1:6" x14ac:dyDescent="0.2">
      <c r="A75" s="45" t="s">
        <v>72</v>
      </c>
      <c r="B75" s="125">
        <v>1.4995425434583713</v>
      </c>
      <c r="C75" s="125">
        <v>1.5156873930405019</v>
      </c>
      <c r="D75" s="125">
        <v>1.5256410256410255</v>
      </c>
      <c r="E75" s="125">
        <v>1.4606240713224368</v>
      </c>
    </row>
    <row r="76" spans="1:6" s="19" customFormat="1" x14ac:dyDescent="0.2">
      <c r="A76" s="45"/>
      <c r="B76" s="23"/>
      <c r="D76" s="4"/>
      <c r="E76" s="23"/>
    </row>
    <row r="77" spans="1:6" x14ac:dyDescent="0.2">
      <c r="A77" s="13"/>
      <c r="C77" s="13"/>
    </row>
    <row r="78" spans="1:6" s="19" customFormat="1" x14ac:dyDescent="0.2">
      <c r="A78" s="224"/>
      <c r="B78" s="221"/>
      <c r="C78" s="219"/>
      <c r="D78" s="236"/>
      <c r="E78" s="221"/>
    </row>
    <row r="79" spans="1:6" s="19" customFormat="1" x14ac:dyDescent="0.2">
      <c r="B79" s="23"/>
      <c r="D79" s="4"/>
      <c r="E79" s="23"/>
    </row>
    <row r="80" spans="1:6" s="19" customFormat="1" x14ac:dyDescent="0.2">
      <c r="A80" s="4"/>
      <c r="B80" s="23"/>
      <c r="C80" s="23"/>
      <c r="D80" s="23"/>
      <c r="E80" s="23"/>
    </row>
    <row r="81" spans="2:5" s="19" customFormat="1" x14ac:dyDescent="0.2">
      <c r="B81" s="23"/>
      <c r="D81" s="4"/>
      <c r="E81" s="23"/>
    </row>
  </sheetData>
  <sheetProtection algorithmName="SHA-512" hashValue="utejfYlvsHPo4BT+wvhe/am4xu6adWy5sxiXOltIQBhSqNBgdPFD+ZYMqy0A8Do8VSQ9hMvMWvF/pOqMiUJDBg==" saltValue="4OgwJnEe68pgHDYcsXyJUw==" spinCount="100000" sheet="1" objects="1" scenarios="1"/>
  <phoneticPr fontId="8" type="noConversion"/>
  <pageMargins left="0.75" right="0.75" top="1" bottom="1" header="0.5" footer="0.5"/>
  <pageSetup fitToHeight="62" orientation="portrait" horizontalDpi="4294967292" verticalDpi="4294967292"/>
  <headerFooter>
    <oddHeader>&amp;A</oddHeader>
    <oddFooter>Page &amp;P of &amp;N</oddFooter>
  </headerFooter>
  <extLst>
    <ext xmlns:mx="http://schemas.microsoft.com/office/mac/excel/2008/main" uri="{64002731-A6B0-56B0-2670-7721B7C09600}">
      <mx:PLV Mode="0"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pane ySplit="2" topLeftCell="A3" activePane="bottomLeft" state="frozen"/>
      <selection pane="bottomLeft" activeCell="B11" sqref="B11"/>
    </sheetView>
  </sheetViews>
  <sheetFormatPr defaultColWidth="11" defaultRowHeight="12.75" x14ac:dyDescent="0.2"/>
  <cols>
    <col min="2" max="2" width="61.625" style="3" customWidth="1"/>
  </cols>
  <sheetData>
    <row r="1" spans="1:2" s="202" customFormat="1" ht="24.95" customHeight="1" x14ac:dyDescent="0.2">
      <c r="A1" s="202" t="s">
        <v>132</v>
      </c>
      <c r="B1" s="206"/>
    </row>
    <row r="2" spans="1:2" s="26" customFormat="1" x14ac:dyDescent="0.2">
      <c r="A2" s="27" t="s">
        <v>141</v>
      </c>
      <c r="B2" s="207" t="s">
        <v>142</v>
      </c>
    </row>
    <row r="3" spans="1:2" s="19" customFormat="1" x14ac:dyDescent="0.2">
      <c r="B3" s="3"/>
    </row>
    <row r="4" spans="1:2" ht="25.5" x14ac:dyDescent="0.2">
      <c r="A4" t="s">
        <v>67</v>
      </c>
      <c r="B4" s="212" t="s">
        <v>179</v>
      </c>
    </row>
    <row r="6" spans="1:2" ht="25.5" x14ac:dyDescent="0.2">
      <c r="A6" s="213" t="s">
        <v>56</v>
      </c>
      <c r="B6" s="212" t="s">
        <v>171</v>
      </c>
    </row>
  </sheetData>
  <sheetProtection algorithmName="SHA-512" hashValue="62hoR4m3E7I187uxquvrhUfkzTDezxDeEbTlqZjTl400P1So3L2hSw41grbd4z2GMGOaDbzNgcpjqj9EfU9dGw==" saltValue="OI0ShBoCGNyWrajug/Iyrw==" spinCount="100000" sheet="1" objects="1" scenarios="1"/>
  <phoneticPr fontId="8"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workbookViewId="0">
      <pane ySplit="1" topLeftCell="A44" activePane="bottomLeft" state="frozen"/>
      <selection pane="bottomLeft" activeCell="E47" sqref="E47"/>
    </sheetView>
  </sheetViews>
  <sheetFormatPr defaultColWidth="11" defaultRowHeight="12.75" x14ac:dyDescent="0.2"/>
  <cols>
    <col min="1" max="1" width="33.125" style="23" customWidth="1"/>
    <col min="2" max="2" width="18.125" style="2" customWidth="1"/>
    <col min="3" max="3" width="6.25" customWidth="1"/>
    <col min="5" max="5" width="21.5" style="2" bestFit="1" customWidth="1"/>
    <col min="6" max="6" width="17.125" style="23" bestFit="1" customWidth="1"/>
  </cols>
  <sheetData>
    <row r="1" spans="1:10" s="30" customFormat="1" ht="27.95" customHeight="1" x14ac:dyDescent="0.2">
      <c r="A1" s="48" t="s">
        <v>156</v>
      </c>
      <c r="B1" s="41"/>
      <c r="E1" s="41"/>
      <c r="F1" s="39"/>
      <c r="H1" s="31"/>
    </row>
    <row r="2" spans="1:10" s="30" customFormat="1" ht="15.95" customHeight="1" x14ac:dyDescent="0.2">
      <c r="A2" s="48"/>
      <c r="B2" s="41"/>
      <c r="E2" s="41"/>
      <c r="F2" s="39"/>
      <c r="H2" s="31"/>
    </row>
    <row r="3" spans="1:10" s="31" customFormat="1" x14ac:dyDescent="0.2">
      <c r="A3" s="64" t="s">
        <v>98</v>
      </c>
      <c r="B3" s="42"/>
      <c r="C3" s="26"/>
      <c r="D3" s="26"/>
      <c r="E3" s="42"/>
      <c r="F3" s="38"/>
    </row>
    <row r="4" spans="1:10" s="31" customFormat="1" x14ac:dyDescent="0.2">
      <c r="A4" s="33"/>
      <c r="B4" s="37"/>
      <c r="E4" s="37"/>
      <c r="F4" s="33"/>
    </row>
    <row r="5" spans="1:10" s="34" customFormat="1" x14ac:dyDescent="0.2">
      <c r="A5" s="57" t="s">
        <v>26</v>
      </c>
      <c r="B5" s="59" t="s">
        <v>58</v>
      </c>
      <c r="D5" s="57" t="s">
        <v>26</v>
      </c>
      <c r="E5" s="214" t="s">
        <v>159</v>
      </c>
      <c r="F5" s="50" t="s">
        <v>157</v>
      </c>
    </row>
    <row r="6" spans="1:10" s="31" customFormat="1" x14ac:dyDescent="0.2">
      <c r="A6" s="33">
        <v>2012</v>
      </c>
      <c r="B6" s="35">
        <v>34046</v>
      </c>
      <c r="D6" s="33">
        <v>2012</v>
      </c>
      <c r="E6" s="35">
        <v>5928</v>
      </c>
      <c r="F6" s="40">
        <f t="shared" ref="F6:F9" si="0">E6/B6</f>
        <v>0.17411737061622512</v>
      </c>
    </row>
    <row r="7" spans="1:10" s="31" customFormat="1" x14ac:dyDescent="0.2">
      <c r="A7" s="33">
        <v>2013</v>
      </c>
      <c r="B7" s="35">
        <v>30665</v>
      </c>
      <c r="D7" s="33">
        <v>2013</v>
      </c>
      <c r="E7" s="35">
        <v>5438</v>
      </c>
      <c r="F7" s="40">
        <f t="shared" si="0"/>
        <v>0.17733572476765042</v>
      </c>
    </row>
    <row r="8" spans="1:10" s="31" customFormat="1" x14ac:dyDescent="0.2">
      <c r="A8" s="33">
        <v>2014</v>
      </c>
      <c r="B8" s="35">
        <v>30962</v>
      </c>
      <c r="D8" s="33">
        <v>2014</v>
      </c>
      <c r="E8" s="35">
        <v>6290</v>
      </c>
      <c r="F8" s="40">
        <f t="shared" si="0"/>
        <v>0.20315225114656676</v>
      </c>
    </row>
    <row r="9" spans="1:10" s="31" customFormat="1" x14ac:dyDescent="0.2">
      <c r="A9" s="228" t="s">
        <v>164</v>
      </c>
      <c r="B9" s="35">
        <v>15256</v>
      </c>
      <c r="D9" s="33">
        <v>2015</v>
      </c>
      <c r="E9" s="35">
        <v>2588</v>
      </c>
      <c r="F9" s="40">
        <f t="shared" si="0"/>
        <v>0.16963817514420557</v>
      </c>
    </row>
    <row r="10" spans="1:10" s="31" customFormat="1" x14ac:dyDescent="0.2">
      <c r="A10" s="129" t="s">
        <v>75</v>
      </c>
      <c r="B10" s="154">
        <f>SUM(B6:B9)</f>
        <v>110929</v>
      </c>
      <c r="C10" s="131"/>
      <c r="D10" s="129" t="s">
        <v>75</v>
      </c>
      <c r="E10" s="130">
        <f>SUM(E6:E9)</f>
        <v>20244</v>
      </c>
      <c r="F10" s="247">
        <f>E10/B10</f>
        <v>0.182495109484445</v>
      </c>
    </row>
    <row r="11" spans="1:10" s="31" customFormat="1" x14ac:dyDescent="0.2">
      <c r="A11" s="129"/>
      <c r="B11" s="130"/>
      <c r="C11" s="131"/>
      <c r="D11" s="129"/>
      <c r="E11" s="130"/>
      <c r="F11" s="132"/>
    </row>
    <row r="12" spans="1:10" s="31" customFormat="1" x14ac:dyDescent="0.2">
      <c r="A12" s="33"/>
      <c r="B12" s="37"/>
      <c r="E12" s="37"/>
      <c r="F12" s="33"/>
    </row>
    <row r="13" spans="1:10" s="31" customFormat="1" x14ac:dyDescent="0.2">
      <c r="A13" s="63" t="s">
        <v>29</v>
      </c>
      <c r="B13" s="42"/>
      <c r="C13" s="26"/>
      <c r="D13" s="26"/>
      <c r="E13" s="42"/>
      <c r="F13" s="38"/>
    </row>
    <row r="14" spans="1:10" s="31" customFormat="1" x14ac:dyDescent="0.2">
      <c r="A14" s="33"/>
      <c r="B14" s="37"/>
      <c r="E14" s="37"/>
      <c r="F14" s="33"/>
    </row>
    <row r="15" spans="1:10" s="34" customFormat="1" x14ac:dyDescent="0.2">
      <c r="A15" s="57" t="s">
        <v>54</v>
      </c>
      <c r="B15" s="58" t="s">
        <v>58</v>
      </c>
      <c r="D15" s="50" t="s">
        <v>57</v>
      </c>
      <c r="E15" s="214" t="s">
        <v>159</v>
      </c>
      <c r="F15" s="50" t="s">
        <v>157</v>
      </c>
      <c r="J15" s="57"/>
    </row>
    <row r="16" spans="1:10" s="31" customFormat="1" x14ac:dyDescent="0.2">
      <c r="A16" s="33">
        <v>2012</v>
      </c>
      <c r="B16" s="35">
        <v>21092</v>
      </c>
      <c r="D16" s="23">
        <v>2012</v>
      </c>
      <c r="E16" s="24">
        <v>1602</v>
      </c>
      <c r="F16" s="40">
        <f>E16/B16</f>
        <v>7.5952967949933628E-2</v>
      </c>
    </row>
    <row r="17" spans="1:6" s="31" customFormat="1" x14ac:dyDescent="0.2">
      <c r="A17" s="33">
        <v>2013</v>
      </c>
      <c r="B17" s="35">
        <v>20532</v>
      </c>
      <c r="D17" s="23">
        <v>2013</v>
      </c>
      <c r="E17" s="24">
        <v>1622</v>
      </c>
      <c r="F17" s="40">
        <f t="shared" ref="F17:F19" si="1">E17/B17</f>
        <v>7.8998636275082801E-2</v>
      </c>
    </row>
    <row r="18" spans="1:6" s="31" customFormat="1" x14ac:dyDescent="0.2">
      <c r="A18" s="33">
        <v>2014</v>
      </c>
      <c r="B18" s="35">
        <v>20800</v>
      </c>
      <c r="D18" s="23">
        <v>2014</v>
      </c>
      <c r="E18" s="24">
        <v>1793</v>
      </c>
      <c r="F18" s="40">
        <f t="shared" si="1"/>
        <v>8.6201923076923079E-2</v>
      </c>
    </row>
    <row r="19" spans="1:6" s="31" customFormat="1" x14ac:dyDescent="0.2">
      <c r="A19" s="228" t="s">
        <v>164</v>
      </c>
      <c r="B19" s="35">
        <v>10651</v>
      </c>
      <c r="D19" s="23">
        <v>2015</v>
      </c>
      <c r="E19" s="24">
        <v>948</v>
      </c>
      <c r="F19" s="40">
        <f t="shared" si="1"/>
        <v>8.9005727161768841E-2</v>
      </c>
    </row>
    <row r="20" spans="1:6" s="31" customFormat="1" x14ac:dyDescent="0.2">
      <c r="A20" s="129" t="s">
        <v>75</v>
      </c>
      <c r="B20" s="130">
        <f>SUM(B16:B19)</f>
        <v>73075</v>
      </c>
      <c r="C20" s="131"/>
      <c r="D20" s="129" t="s">
        <v>75</v>
      </c>
      <c r="E20" s="130">
        <f>SUM(E16:E19)</f>
        <v>5965</v>
      </c>
      <c r="F20" s="132">
        <f>E20/B20</f>
        <v>8.162846390694492E-2</v>
      </c>
    </row>
    <row r="21" spans="1:6" s="31" customFormat="1" x14ac:dyDescent="0.2">
      <c r="A21" s="33"/>
      <c r="B21" s="37"/>
      <c r="E21" s="37"/>
      <c r="F21" s="33"/>
    </row>
    <row r="22" spans="1:6" s="31" customFormat="1" x14ac:dyDescent="0.2">
      <c r="A22" s="33"/>
      <c r="B22" s="37"/>
      <c r="E22" s="37"/>
      <c r="F22" s="33"/>
    </row>
    <row r="23" spans="1:6" s="31" customFormat="1" x14ac:dyDescent="0.2">
      <c r="A23" s="64" t="s">
        <v>138</v>
      </c>
      <c r="B23" s="42"/>
      <c r="C23" s="26"/>
      <c r="D23" s="26"/>
      <c r="E23" s="42"/>
      <c r="F23" s="38"/>
    </row>
    <row r="24" spans="1:6" s="31" customFormat="1" x14ac:dyDescent="0.2">
      <c r="A24" s="33"/>
      <c r="B24" s="37"/>
      <c r="E24" s="37"/>
      <c r="F24" s="33"/>
    </row>
    <row r="25" spans="1:6" s="34" customFormat="1" x14ac:dyDescent="0.2">
      <c r="A25" s="57" t="s">
        <v>26</v>
      </c>
      <c r="B25" s="58" t="s">
        <v>58</v>
      </c>
      <c r="C25" s="57"/>
      <c r="D25" s="57" t="s">
        <v>26</v>
      </c>
      <c r="E25" s="214" t="s">
        <v>159</v>
      </c>
      <c r="F25" s="50" t="s">
        <v>157</v>
      </c>
    </row>
    <row r="26" spans="1:6" s="31" customFormat="1" x14ac:dyDescent="0.2">
      <c r="A26" s="33">
        <v>2012</v>
      </c>
      <c r="B26" s="35">
        <v>13739</v>
      </c>
      <c r="C26" s="33"/>
      <c r="D26" s="33">
        <v>2012</v>
      </c>
      <c r="E26" s="35">
        <v>7192</v>
      </c>
      <c r="F26" s="40">
        <f>E26/B26</f>
        <v>0.52347332411383651</v>
      </c>
    </row>
    <row r="27" spans="1:6" s="31" customFormat="1" x14ac:dyDescent="0.2">
      <c r="A27" s="33">
        <v>2013</v>
      </c>
      <c r="B27" s="35">
        <v>13323</v>
      </c>
      <c r="C27" s="33"/>
      <c r="D27" s="33">
        <v>2013</v>
      </c>
      <c r="E27" s="35">
        <v>7119</v>
      </c>
      <c r="F27" s="40">
        <f>E27/B27</f>
        <v>0.53433911281242963</v>
      </c>
    </row>
    <row r="28" spans="1:6" s="31" customFormat="1" x14ac:dyDescent="0.2">
      <c r="A28" s="33">
        <v>2014</v>
      </c>
      <c r="B28" s="35">
        <v>13264</v>
      </c>
      <c r="C28" s="33"/>
      <c r="D28" s="33">
        <v>2014</v>
      </c>
      <c r="E28" s="35">
        <v>6818</v>
      </c>
      <c r="F28" s="40">
        <f>E28/B28</f>
        <v>0.51402291917973464</v>
      </c>
    </row>
    <row r="29" spans="1:6" x14ac:dyDescent="0.2">
      <c r="A29" s="228" t="s">
        <v>164</v>
      </c>
      <c r="B29" s="24" t="s">
        <v>56</v>
      </c>
      <c r="D29" s="33">
        <v>2015</v>
      </c>
      <c r="E29" s="24" t="s">
        <v>56</v>
      </c>
      <c r="F29" s="40" t="s">
        <v>56</v>
      </c>
    </row>
    <row r="30" spans="1:6" x14ac:dyDescent="0.2">
      <c r="A30" s="129" t="s">
        <v>75</v>
      </c>
      <c r="B30" s="130">
        <f>SUM(B26:B29)</f>
        <v>40326</v>
      </c>
      <c r="C30" s="131"/>
      <c r="D30" s="129" t="s">
        <v>75</v>
      </c>
      <c r="E30" s="130">
        <f>SUM(E26:E29)</f>
        <v>21129</v>
      </c>
      <c r="F30" s="132">
        <f>E30/B30</f>
        <v>0.52395476863561974</v>
      </c>
    </row>
    <row r="33" spans="1:8" s="31" customFormat="1" x14ac:dyDescent="0.2">
      <c r="A33" s="64" t="s">
        <v>139</v>
      </c>
      <c r="B33" s="42"/>
      <c r="C33" s="26"/>
      <c r="D33" s="26"/>
      <c r="E33" s="42"/>
      <c r="F33" s="38"/>
    </row>
    <row r="34" spans="1:8" s="31" customFormat="1" x14ac:dyDescent="0.2">
      <c r="A34" s="67"/>
      <c r="B34" s="37"/>
      <c r="E34" s="37"/>
      <c r="F34" s="33"/>
    </row>
    <row r="35" spans="1:8" s="34" customFormat="1" x14ac:dyDescent="0.2">
      <c r="A35" s="57" t="s">
        <v>54</v>
      </c>
      <c r="B35" s="59" t="s">
        <v>58</v>
      </c>
      <c r="C35" s="57"/>
      <c r="D35" s="57" t="s">
        <v>26</v>
      </c>
      <c r="E35" s="214" t="s">
        <v>160</v>
      </c>
      <c r="F35" s="50" t="s">
        <v>157</v>
      </c>
    </row>
    <row r="36" spans="1:8" s="31" customFormat="1" x14ac:dyDescent="0.2">
      <c r="A36" s="33">
        <v>2012</v>
      </c>
      <c r="B36" s="35">
        <v>17572</v>
      </c>
      <c r="C36" s="33"/>
      <c r="D36" s="33">
        <v>2012</v>
      </c>
      <c r="E36" s="35">
        <v>610</v>
      </c>
      <c r="F36" s="40">
        <f>E36/B36</f>
        <v>3.4714318233553379E-2</v>
      </c>
    </row>
    <row r="37" spans="1:8" s="31" customFormat="1" x14ac:dyDescent="0.2">
      <c r="A37" s="33">
        <v>2013</v>
      </c>
      <c r="B37" s="35">
        <v>17861</v>
      </c>
      <c r="C37" s="33"/>
      <c r="D37" s="33">
        <v>2013</v>
      </c>
      <c r="E37" s="35">
        <v>537</v>
      </c>
      <c r="F37" s="40">
        <f>E37/B37</f>
        <v>3.0065505850736241E-2</v>
      </c>
    </row>
    <row r="38" spans="1:8" s="31" customFormat="1" x14ac:dyDescent="0.2">
      <c r="A38" s="33">
        <v>2014</v>
      </c>
      <c r="B38" s="35">
        <v>19136</v>
      </c>
      <c r="C38" s="33"/>
      <c r="D38" s="33">
        <v>2014</v>
      </c>
      <c r="E38" s="35">
        <v>370</v>
      </c>
      <c r="F38" s="40">
        <f>E38/B38</f>
        <v>1.9335284280936456E-2</v>
      </c>
    </row>
    <row r="39" spans="1:8" s="31" customFormat="1" x14ac:dyDescent="0.2">
      <c r="A39" s="228" t="s">
        <v>164</v>
      </c>
      <c r="B39" s="35" t="s">
        <v>56</v>
      </c>
      <c r="C39" s="33"/>
      <c r="D39" s="33">
        <v>2015</v>
      </c>
      <c r="E39" s="33" t="s">
        <v>56</v>
      </c>
      <c r="F39" s="33" t="s">
        <v>56</v>
      </c>
    </row>
    <row r="40" spans="1:8" s="31" customFormat="1" x14ac:dyDescent="0.2">
      <c r="A40" s="129" t="s">
        <v>75</v>
      </c>
      <c r="B40" s="130">
        <f>SUM(B36:B38)</f>
        <v>54569</v>
      </c>
      <c r="C40" s="131"/>
      <c r="D40" s="129" t="s">
        <v>75</v>
      </c>
      <c r="E40" s="130">
        <f>SUM(E36:E38)</f>
        <v>1517</v>
      </c>
      <c r="F40" s="132">
        <f>E40/B40</f>
        <v>2.7799666477303964E-2</v>
      </c>
    </row>
    <row r="41" spans="1:8" s="31" customFormat="1" x14ac:dyDescent="0.2">
      <c r="A41" s="129"/>
      <c r="B41" s="130"/>
      <c r="C41" s="131"/>
      <c r="D41" s="129"/>
      <c r="E41" s="215" t="s">
        <v>161</v>
      </c>
      <c r="F41" s="132"/>
    </row>
    <row r="42" spans="1:8" s="31" customFormat="1" x14ac:dyDescent="0.2">
      <c r="A42" s="33"/>
      <c r="B42" s="37"/>
      <c r="E42" s="37"/>
      <c r="F42" s="33"/>
    </row>
    <row r="43" spans="1:8" s="31" customFormat="1" x14ac:dyDescent="0.2">
      <c r="A43" s="63" t="s">
        <v>24</v>
      </c>
      <c r="B43" s="42"/>
      <c r="C43" s="26"/>
      <c r="D43" s="26"/>
      <c r="E43" s="42"/>
      <c r="F43" s="38"/>
    </row>
    <row r="44" spans="1:8" s="31" customFormat="1" x14ac:dyDescent="0.2">
      <c r="A44" s="33"/>
      <c r="B44" s="37"/>
      <c r="E44" s="37"/>
      <c r="F44" s="33"/>
    </row>
    <row r="45" spans="1:8" s="57" customFormat="1" x14ac:dyDescent="0.2">
      <c r="A45" s="57" t="s">
        <v>54</v>
      </c>
      <c r="B45" s="59" t="s">
        <v>58</v>
      </c>
      <c r="D45" s="57" t="s">
        <v>26</v>
      </c>
      <c r="E45" s="214" t="s">
        <v>159</v>
      </c>
      <c r="F45" s="50" t="s">
        <v>157</v>
      </c>
      <c r="H45" s="34"/>
    </row>
    <row r="46" spans="1:8" s="33" customFormat="1" x14ac:dyDescent="0.2">
      <c r="A46" s="33">
        <v>2012</v>
      </c>
      <c r="B46" s="35">
        <v>19498</v>
      </c>
      <c r="C46" s="31"/>
      <c r="D46" s="33">
        <v>2012</v>
      </c>
      <c r="E46" s="24">
        <v>5415</v>
      </c>
      <c r="F46" s="40">
        <f>E46/B46</f>
        <v>0.27772079187608983</v>
      </c>
      <c r="H46" s="31"/>
    </row>
    <row r="47" spans="1:8" s="33" customFormat="1" x14ac:dyDescent="0.2">
      <c r="A47" s="33">
        <v>2013</v>
      </c>
      <c r="B47" s="35">
        <v>16497</v>
      </c>
      <c r="C47" s="31"/>
      <c r="D47" s="33">
        <v>2013</v>
      </c>
      <c r="E47" s="24">
        <v>5484</v>
      </c>
      <c r="F47" s="40">
        <f>E47/B47</f>
        <v>0.33242407710492816</v>
      </c>
      <c r="H47" s="31"/>
    </row>
    <row r="48" spans="1:8" s="33" customFormat="1" x14ac:dyDescent="0.2">
      <c r="A48" s="33">
        <v>2014</v>
      </c>
      <c r="B48" s="35">
        <v>21984</v>
      </c>
      <c r="C48" s="31"/>
      <c r="D48" s="33">
        <v>2014</v>
      </c>
      <c r="E48" s="24">
        <v>3778</v>
      </c>
      <c r="F48" s="40">
        <f>E48/B48</f>
        <v>0.17185225618631733</v>
      </c>
      <c r="H48" s="31"/>
    </row>
    <row r="49" spans="1:8" s="33" customFormat="1" x14ac:dyDescent="0.2">
      <c r="A49" s="228" t="s">
        <v>164</v>
      </c>
      <c r="B49" s="35">
        <v>13511</v>
      </c>
      <c r="C49" s="31"/>
      <c r="D49" s="33">
        <v>2015</v>
      </c>
      <c r="E49" s="24">
        <v>1678</v>
      </c>
      <c r="F49" s="40">
        <f>E49/B49</f>
        <v>0.12419510028865369</v>
      </c>
      <c r="H49" s="31"/>
    </row>
    <row r="50" spans="1:8" s="31" customFormat="1" x14ac:dyDescent="0.2">
      <c r="A50" s="129" t="s">
        <v>75</v>
      </c>
      <c r="B50" s="130">
        <f>SUM(B46:B49)</f>
        <v>71490</v>
      </c>
      <c r="C50" s="131"/>
      <c r="D50" s="129" t="s">
        <v>75</v>
      </c>
      <c r="E50" s="130">
        <f>SUM(E46:E49)</f>
        <v>16355</v>
      </c>
      <c r="F50" s="132">
        <f>E50/B50</f>
        <v>0.22877325500069939</v>
      </c>
    </row>
    <row r="51" spans="1:8" s="31" customFormat="1" x14ac:dyDescent="0.2">
      <c r="A51" s="129"/>
      <c r="B51" s="130"/>
      <c r="C51" s="131"/>
      <c r="D51" s="129"/>
      <c r="E51" s="130"/>
      <c r="F51" s="132"/>
    </row>
    <row r="52" spans="1:8" s="31" customFormat="1" x14ac:dyDescent="0.2">
      <c r="A52" s="33"/>
      <c r="B52" s="37"/>
      <c r="E52" s="37"/>
      <c r="F52" s="33"/>
    </row>
    <row r="53" spans="1:8" s="31" customFormat="1" x14ac:dyDescent="0.2">
      <c r="A53" s="64" t="s">
        <v>99</v>
      </c>
      <c r="B53" s="42"/>
      <c r="C53" s="26"/>
      <c r="D53" s="26"/>
      <c r="E53" s="42"/>
      <c r="F53" s="38"/>
    </row>
    <row r="54" spans="1:8" s="31" customFormat="1" x14ac:dyDescent="0.2">
      <c r="A54" s="33"/>
      <c r="B54" s="37"/>
      <c r="E54" s="37"/>
      <c r="F54" s="33"/>
    </row>
    <row r="55" spans="1:8" s="34" customFormat="1" x14ac:dyDescent="0.2">
      <c r="A55" s="57" t="s">
        <v>26</v>
      </c>
      <c r="B55" s="59" t="s">
        <v>58</v>
      </c>
      <c r="D55" s="57" t="s">
        <v>26</v>
      </c>
      <c r="E55" s="214" t="s">
        <v>159</v>
      </c>
      <c r="F55" s="50" t="s">
        <v>157</v>
      </c>
    </row>
    <row r="56" spans="1:8" s="31" customFormat="1" x14ac:dyDescent="0.2">
      <c r="A56" s="33">
        <v>2012</v>
      </c>
      <c r="B56" s="35">
        <v>55866</v>
      </c>
      <c r="D56" s="33">
        <v>2012</v>
      </c>
      <c r="E56" s="154">
        <v>12045</v>
      </c>
      <c r="F56" s="40">
        <f t="shared" ref="F56:F60" si="2">E56/B56</f>
        <v>0.21560519815272258</v>
      </c>
    </row>
    <row r="57" spans="1:8" s="31" customFormat="1" x14ac:dyDescent="0.2">
      <c r="A57" s="33">
        <v>2013</v>
      </c>
      <c r="B57" s="35">
        <v>54672</v>
      </c>
      <c r="D57" s="33">
        <v>2013</v>
      </c>
      <c r="E57" s="154">
        <v>11056</v>
      </c>
      <c r="F57" s="40">
        <f t="shared" si="2"/>
        <v>0.20222417325139011</v>
      </c>
    </row>
    <row r="58" spans="1:8" s="31" customFormat="1" x14ac:dyDescent="0.2">
      <c r="A58" s="33">
        <v>2014</v>
      </c>
      <c r="B58" s="35">
        <v>51894</v>
      </c>
      <c r="D58" s="33">
        <v>2014</v>
      </c>
      <c r="E58" s="154">
        <v>9447</v>
      </c>
      <c r="F58" s="40">
        <f t="shared" si="2"/>
        <v>0.18204416695571743</v>
      </c>
    </row>
    <row r="59" spans="1:8" s="31" customFormat="1" x14ac:dyDescent="0.2">
      <c r="A59" s="228" t="s">
        <v>164</v>
      </c>
      <c r="B59" s="35">
        <v>24921</v>
      </c>
      <c r="D59" s="33">
        <v>2015</v>
      </c>
      <c r="E59" s="154">
        <v>4269</v>
      </c>
      <c r="F59" s="40">
        <f t="shared" si="2"/>
        <v>0.17130131214638256</v>
      </c>
    </row>
    <row r="60" spans="1:8" s="31" customFormat="1" x14ac:dyDescent="0.2">
      <c r="A60" s="129" t="s">
        <v>75</v>
      </c>
      <c r="B60" s="154">
        <f>SUM(B56:B59)</f>
        <v>187353</v>
      </c>
      <c r="C60" s="131"/>
      <c r="D60" s="129" t="s">
        <v>75</v>
      </c>
      <c r="E60" s="130">
        <f>SUM(E56:E59)</f>
        <v>36817</v>
      </c>
      <c r="F60" s="247">
        <f t="shared" si="2"/>
        <v>0.19651139826957667</v>
      </c>
    </row>
    <row r="61" spans="1:8" s="31" customFormat="1" x14ac:dyDescent="0.2">
      <c r="A61" s="129"/>
      <c r="B61" s="130"/>
      <c r="C61" s="131"/>
      <c r="D61" s="129"/>
      <c r="E61" s="130"/>
      <c r="F61" s="132"/>
    </row>
    <row r="63" spans="1:8" s="31" customFormat="1" x14ac:dyDescent="0.2">
      <c r="A63" s="65" t="s">
        <v>46</v>
      </c>
      <c r="B63" s="42"/>
      <c r="C63" s="26"/>
      <c r="D63" s="26"/>
      <c r="E63" s="42"/>
      <c r="F63" s="38"/>
    </row>
    <row r="64" spans="1:8" s="31" customFormat="1" x14ac:dyDescent="0.2">
      <c r="A64" s="33"/>
      <c r="B64" s="37"/>
      <c r="E64" s="37"/>
      <c r="F64" s="33"/>
    </row>
    <row r="65" spans="1:6" s="34" customFormat="1" x14ac:dyDescent="0.2">
      <c r="A65" s="57" t="s">
        <v>26</v>
      </c>
      <c r="B65" s="59" t="s">
        <v>58</v>
      </c>
      <c r="C65" s="57"/>
      <c r="D65" s="57" t="s">
        <v>26</v>
      </c>
      <c r="E65" s="214" t="s">
        <v>159</v>
      </c>
      <c r="F65" s="50" t="s">
        <v>157</v>
      </c>
    </row>
    <row r="66" spans="1:6" s="31" customFormat="1" ht="15" x14ac:dyDescent="0.25">
      <c r="A66" s="33">
        <v>2012</v>
      </c>
      <c r="B66" s="35">
        <v>10229</v>
      </c>
      <c r="C66" s="33"/>
      <c r="D66" s="36">
        <v>2012</v>
      </c>
      <c r="E66" s="205">
        <v>1178</v>
      </c>
      <c r="F66" s="40">
        <f>E66/B66</f>
        <v>0.11516277250953172</v>
      </c>
    </row>
    <row r="67" spans="1:6" s="31" customFormat="1" ht="15" x14ac:dyDescent="0.25">
      <c r="A67" s="33">
        <v>2013</v>
      </c>
      <c r="B67" s="35">
        <v>15343</v>
      </c>
      <c r="C67" s="33"/>
      <c r="D67" s="36">
        <v>2013</v>
      </c>
      <c r="E67" s="205">
        <v>1857</v>
      </c>
      <c r="F67" s="40">
        <f t="shared" ref="F67:F68" si="3">E67/B67</f>
        <v>0.12103239262204263</v>
      </c>
    </row>
    <row r="68" spans="1:6" s="31" customFormat="1" ht="15" x14ac:dyDescent="0.25">
      <c r="A68" s="33">
        <v>2014</v>
      </c>
      <c r="B68" s="35">
        <v>14920</v>
      </c>
      <c r="C68" s="33"/>
      <c r="D68" s="36">
        <v>2014</v>
      </c>
      <c r="E68" s="205">
        <v>1803</v>
      </c>
      <c r="F68" s="40">
        <f t="shared" si="3"/>
        <v>0.12084450402144772</v>
      </c>
    </row>
    <row r="69" spans="1:6" s="31" customFormat="1" ht="15" x14ac:dyDescent="0.25">
      <c r="A69" s="228" t="s">
        <v>164</v>
      </c>
      <c r="B69" s="35">
        <v>6602</v>
      </c>
      <c r="C69" s="33"/>
      <c r="D69" s="36">
        <v>2015</v>
      </c>
      <c r="E69" s="205">
        <v>693</v>
      </c>
      <c r="F69" s="40">
        <f>E69/B69</f>
        <v>0.10496819145713421</v>
      </c>
    </row>
    <row r="70" spans="1:6" s="31" customFormat="1" x14ac:dyDescent="0.2">
      <c r="A70" s="129" t="s">
        <v>75</v>
      </c>
      <c r="B70" s="130">
        <f>SUM(B66:B69)</f>
        <v>47094</v>
      </c>
      <c r="C70" s="131"/>
      <c r="D70" s="129" t="s">
        <v>75</v>
      </c>
      <c r="E70" s="130">
        <f>SUM(E66:E69)</f>
        <v>5531</v>
      </c>
      <c r="F70" s="132">
        <f>E70/B70</f>
        <v>0.11744595914553871</v>
      </c>
    </row>
    <row r="71" spans="1:6" s="31" customFormat="1" x14ac:dyDescent="0.2">
      <c r="A71" s="129"/>
      <c r="B71" s="130"/>
      <c r="C71" s="131"/>
      <c r="D71" s="129"/>
      <c r="E71" s="130"/>
      <c r="F71" s="132"/>
    </row>
    <row r="72" spans="1:6" s="31" customFormat="1" x14ac:dyDescent="0.2">
      <c r="A72" s="218"/>
      <c r="B72" s="217"/>
      <c r="C72" s="216"/>
      <c r="D72" s="216"/>
      <c r="E72" s="217"/>
      <c r="F72" s="218"/>
    </row>
    <row r="73" spans="1:6" s="31" customFormat="1" x14ac:dyDescent="0.2">
      <c r="A73" s="222"/>
      <c r="B73" s="220"/>
      <c r="C73" s="219"/>
      <c r="D73" s="219"/>
      <c r="E73" s="220"/>
      <c r="F73" s="221"/>
    </row>
    <row r="74" spans="1:6" s="31" customFormat="1" x14ac:dyDescent="0.2">
      <c r="A74" s="218"/>
      <c r="B74" s="217"/>
      <c r="C74" s="216"/>
      <c r="D74" s="216"/>
      <c r="E74" s="217"/>
      <c r="F74" s="218"/>
    </row>
    <row r="75" spans="1:6" s="34" customFormat="1" x14ac:dyDescent="0.2">
      <c r="A75" s="57"/>
      <c r="B75" s="59"/>
      <c r="C75" s="57"/>
      <c r="D75" s="57"/>
      <c r="E75" s="59"/>
      <c r="F75" s="50"/>
    </row>
    <row r="76" spans="1:6" x14ac:dyDescent="0.2">
      <c r="A76" s="33"/>
      <c r="B76" s="24"/>
      <c r="D76" s="33"/>
      <c r="E76" s="24"/>
      <c r="F76" s="24"/>
    </row>
    <row r="77" spans="1:6" x14ac:dyDescent="0.2">
      <c r="A77" s="33"/>
      <c r="B77" s="24"/>
      <c r="D77" s="33"/>
      <c r="E77" s="24"/>
      <c r="F77" s="24"/>
    </row>
    <row r="78" spans="1:6" x14ac:dyDescent="0.2">
      <c r="A78" s="33"/>
      <c r="B78" s="24"/>
      <c r="D78" s="33"/>
      <c r="E78" s="35"/>
      <c r="F78" s="204"/>
    </row>
    <row r="79" spans="1:6" x14ac:dyDescent="0.2">
      <c r="A79" s="33"/>
      <c r="B79" s="24"/>
      <c r="D79" s="33"/>
      <c r="E79" s="24"/>
      <c r="F79" s="24"/>
    </row>
    <row r="80" spans="1:6" x14ac:dyDescent="0.2">
      <c r="A80" s="129"/>
      <c r="B80" s="24"/>
      <c r="D80" s="129"/>
      <c r="E80" s="24"/>
      <c r="F80" s="24"/>
    </row>
  </sheetData>
  <sheetProtection algorithmName="SHA-512" hashValue="L08icpll8vcGJ9hMYWDuODaVDfz3GX9y+5ttMd76Hy++aweSAx2zhLpeKRGMhVJ1qXUBD8z1fRU1/wxgmrZt+g==" saltValue="98zog0lV46E39too5g3Xpg==" spinCount="100000" sheet="1" objects="1" scenarios="1"/>
  <phoneticPr fontId="8" type="noConversion"/>
  <pageMargins left="0.75" right="0.75" top="1" bottom="1" header="0.5" footer="0.5"/>
  <pageSetup scale="96" fitToHeight="10" orientation="portrait" horizontalDpi="4294967292" verticalDpi="4294967292"/>
  <headerFooter>
    <oddHeader>&amp;A</oddHeader>
    <oddFooter>Page &amp;P of &amp;N</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2"/>
  <sheetViews>
    <sheetView workbookViewId="0">
      <pane ySplit="1" topLeftCell="A2" activePane="bottomLeft" state="frozen"/>
      <selection pane="bottomLeft" activeCell="A36" sqref="A36"/>
    </sheetView>
  </sheetViews>
  <sheetFormatPr defaultColWidth="11" defaultRowHeight="12.75" x14ac:dyDescent="0.2"/>
  <cols>
    <col min="1" max="1" width="33.75" customWidth="1"/>
    <col min="2" max="2" width="10.25" style="23" customWidth="1"/>
    <col min="3" max="3" width="6" customWidth="1"/>
    <col min="4" max="4" width="33.875" customWidth="1"/>
    <col min="5" max="5" width="12.75" style="23" customWidth="1"/>
    <col min="6" max="6" width="12" customWidth="1"/>
  </cols>
  <sheetData>
    <row r="1" spans="1:5" s="29" customFormat="1" ht="24.95" customHeight="1" x14ac:dyDescent="0.2">
      <c r="A1" s="223" t="s">
        <v>162</v>
      </c>
      <c r="B1" s="49"/>
      <c r="E1" s="49"/>
    </row>
    <row r="3" spans="1:5" x14ac:dyDescent="0.2">
      <c r="A3" s="25" t="s">
        <v>34</v>
      </c>
      <c r="B3" s="38"/>
      <c r="C3" s="26"/>
      <c r="D3" s="26"/>
      <c r="E3" s="38"/>
    </row>
    <row r="5" spans="1:5" x14ac:dyDescent="0.2">
      <c r="A5" t="s">
        <v>64</v>
      </c>
      <c r="B5" s="23" t="s">
        <v>56</v>
      </c>
      <c r="E5" s="23" t="s">
        <v>56</v>
      </c>
    </row>
    <row r="8" spans="1:5" x14ac:dyDescent="0.2">
      <c r="A8" s="25" t="s">
        <v>28</v>
      </c>
      <c r="B8" s="38"/>
      <c r="C8" s="26"/>
      <c r="D8" s="26"/>
      <c r="E8" s="38"/>
    </row>
    <row r="10" spans="1:5" s="20" customFormat="1" x14ac:dyDescent="0.2">
      <c r="A10" s="20" t="s">
        <v>59</v>
      </c>
      <c r="B10" s="50" t="s">
        <v>63</v>
      </c>
      <c r="D10" s="20" t="s">
        <v>60</v>
      </c>
      <c r="E10" s="50" t="s">
        <v>63</v>
      </c>
    </row>
    <row r="11" spans="1:5" x14ac:dyDescent="0.2">
      <c r="A11" t="s">
        <v>109</v>
      </c>
      <c r="B11" s="23">
        <v>585</v>
      </c>
      <c r="D11" s="19" t="s">
        <v>109</v>
      </c>
      <c r="E11" s="23">
        <v>549</v>
      </c>
    </row>
    <row r="12" spans="1:5" x14ac:dyDescent="0.2">
      <c r="A12" t="s">
        <v>124</v>
      </c>
      <c r="B12" s="23">
        <v>218</v>
      </c>
      <c r="D12" s="19" t="s">
        <v>106</v>
      </c>
      <c r="E12" s="23">
        <v>353</v>
      </c>
    </row>
    <row r="13" spans="1:5" x14ac:dyDescent="0.2">
      <c r="A13" t="s">
        <v>106</v>
      </c>
      <c r="B13" s="23">
        <v>199</v>
      </c>
      <c r="D13" s="19" t="s">
        <v>104</v>
      </c>
      <c r="E13" s="23">
        <v>203</v>
      </c>
    </row>
    <row r="14" spans="1:5" x14ac:dyDescent="0.2">
      <c r="A14" t="s">
        <v>104</v>
      </c>
      <c r="B14" s="23">
        <v>149</v>
      </c>
      <c r="D14" s="19" t="s">
        <v>111</v>
      </c>
      <c r="E14" s="23">
        <v>164</v>
      </c>
    </row>
    <row r="15" spans="1:5" x14ac:dyDescent="0.2">
      <c r="A15" t="s">
        <v>111</v>
      </c>
      <c r="B15" s="23">
        <v>119</v>
      </c>
      <c r="D15" s="19" t="s">
        <v>110</v>
      </c>
      <c r="E15" s="23">
        <v>148</v>
      </c>
    </row>
    <row r="16" spans="1:5" x14ac:dyDescent="0.2">
      <c r="A16" t="s">
        <v>110</v>
      </c>
      <c r="B16" s="23">
        <v>82</v>
      </c>
      <c r="D16" s="19" t="s">
        <v>107</v>
      </c>
      <c r="E16" s="23">
        <v>84</v>
      </c>
    </row>
    <row r="17" spans="1:9" x14ac:dyDescent="0.2">
      <c r="A17" t="s">
        <v>107</v>
      </c>
      <c r="B17" s="23">
        <v>70</v>
      </c>
      <c r="D17" s="19" t="s">
        <v>124</v>
      </c>
      <c r="E17" s="23">
        <v>36</v>
      </c>
    </row>
    <row r="18" spans="1:9" x14ac:dyDescent="0.2">
      <c r="A18" t="s">
        <v>119</v>
      </c>
      <c r="B18" s="23">
        <v>24</v>
      </c>
      <c r="D18" s="19" t="s">
        <v>108</v>
      </c>
      <c r="E18" s="23">
        <v>34</v>
      </c>
    </row>
    <row r="19" spans="1:9" x14ac:dyDescent="0.2">
      <c r="A19" t="s">
        <v>112</v>
      </c>
      <c r="B19" s="23">
        <v>21</v>
      </c>
      <c r="D19" s="19" t="s">
        <v>112</v>
      </c>
      <c r="E19" s="23">
        <v>31</v>
      </c>
    </row>
    <row r="20" spans="1:9" s="13" customFormat="1" x14ac:dyDescent="0.2">
      <c r="A20" t="s">
        <v>114</v>
      </c>
      <c r="B20" s="23">
        <v>14</v>
      </c>
      <c r="D20" s="19" t="s">
        <v>113</v>
      </c>
      <c r="E20" s="23">
        <v>26</v>
      </c>
    </row>
    <row r="21" spans="1:9" s="13" customFormat="1" x14ac:dyDescent="0.2">
      <c r="A21" s="46" t="s">
        <v>62</v>
      </c>
      <c r="B21" s="52">
        <f>SUM(B11:B20)</f>
        <v>1481</v>
      </c>
      <c r="D21" s="46" t="s">
        <v>62</v>
      </c>
      <c r="E21" s="52">
        <f>SUM(E11:E20)</f>
        <v>1628</v>
      </c>
    </row>
    <row r="22" spans="1:9" x14ac:dyDescent="0.2">
      <c r="A22" s="46" t="s">
        <v>173</v>
      </c>
      <c r="B22" s="51">
        <f>B21/1602</f>
        <v>0.92446941323345821</v>
      </c>
      <c r="D22" s="46" t="s">
        <v>173</v>
      </c>
      <c r="E22" s="51">
        <f>E21/1793</f>
        <v>0.90797546012269936</v>
      </c>
      <c r="I22" s="13"/>
    </row>
    <row r="23" spans="1:9" s="13" customFormat="1" x14ac:dyDescent="0.2">
      <c r="A23"/>
      <c r="B23" s="23"/>
      <c r="D23"/>
      <c r="E23" s="23"/>
    </row>
    <row r="24" spans="1:9" s="20" customFormat="1" x14ac:dyDescent="0.2">
      <c r="A24" s="20" t="s">
        <v>61</v>
      </c>
      <c r="B24" s="50" t="s">
        <v>63</v>
      </c>
      <c r="D24" s="211" t="s">
        <v>165</v>
      </c>
      <c r="E24" s="50" t="s">
        <v>63</v>
      </c>
    </row>
    <row r="25" spans="1:9" x14ac:dyDescent="0.2">
      <c r="A25" s="19" t="s">
        <v>109</v>
      </c>
      <c r="B25" s="23">
        <v>549</v>
      </c>
      <c r="D25" s="19" t="s">
        <v>109</v>
      </c>
      <c r="E25" s="23">
        <v>218</v>
      </c>
    </row>
    <row r="26" spans="1:9" x14ac:dyDescent="0.2">
      <c r="A26" s="19" t="s">
        <v>106</v>
      </c>
      <c r="B26" s="23">
        <v>260</v>
      </c>
      <c r="D26" s="19" t="s">
        <v>106</v>
      </c>
      <c r="E26" s="23">
        <v>216</v>
      </c>
    </row>
    <row r="27" spans="1:9" x14ac:dyDescent="0.2">
      <c r="A27" s="19" t="s">
        <v>124</v>
      </c>
      <c r="B27" s="23">
        <v>159</v>
      </c>
      <c r="D27" s="19" t="s">
        <v>104</v>
      </c>
      <c r="E27" s="23">
        <v>121</v>
      </c>
    </row>
    <row r="28" spans="1:9" x14ac:dyDescent="0.2">
      <c r="A28" s="19" t="s">
        <v>104</v>
      </c>
      <c r="B28" s="23">
        <v>150</v>
      </c>
      <c r="D28" s="19" t="s">
        <v>111</v>
      </c>
      <c r="E28" s="23">
        <v>100</v>
      </c>
    </row>
    <row r="29" spans="1:9" x14ac:dyDescent="0.2">
      <c r="A29" s="19" t="s">
        <v>111</v>
      </c>
      <c r="B29" s="23">
        <v>148</v>
      </c>
      <c r="D29" s="19" t="s">
        <v>110</v>
      </c>
      <c r="E29" s="23">
        <v>84</v>
      </c>
    </row>
    <row r="30" spans="1:9" x14ac:dyDescent="0.2">
      <c r="A30" s="19" t="s">
        <v>110</v>
      </c>
      <c r="B30" s="23">
        <v>91</v>
      </c>
      <c r="D30" s="19" t="s">
        <v>107</v>
      </c>
      <c r="E30" s="23">
        <v>41</v>
      </c>
    </row>
    <row r="31" spans="1:9" x14ac:dyDescent="0.2">
      <c r="A31" s="19" t="s">
        <v>107</v>
      </c>
      <c r="B31" s="23">
        <v>77</v>
      </c>
      <c r="D31" s="19" t="s">
        <v>118</v>
      </c>
      <c r="E31" s="23">
        <v>18</v>
      </c>
    </row>
    <row r="32" spans="1:9" x14ac:dyDescent="0.2">
      <c r="A32" s="19" t="s">
        <v>108</v>
      </c>
      <c r="B32" s="23">
        <v>29</v>
      </c>
      <c r="D32" s="19" t="s">
        <v>125</v>
      </c>
      <c r="E32" s="23">
        <v>14</v>
      </c>
    </row>
    <row r="33" spans="1:5" x14ac:dyDescent="0.2">
      <c r="A33" s="19" t="s">
        <v>119</v>
      </c>
      <c r="B33" s="23">
        <v>29</v>
      </c>
      <c r="D33" s="19" t="s">
        <v>108</v>
      </c>
      <c r="E33" s="23">
        <v>14</v>
      </c>
    </row>
    <row r="34" spans="1:5" x14ac:dyDescent="0.2">
      <c r="A34" s="19" t="s">
        <v>112</v>
      </c>
      <c r="B34" s="23">
        <v>20</v>
      </c>
      <c r="D34" s="19" t="s">
        <v>112</v>
      </c>
      <c r="E34" s="23">
        <v>14</v>
      </c>
    </row>
    <row r="35" spans="1:5" x14ac:dyDescent="0.2">
      <c r="A35" s="46" t="s">
        <v>62</v>
      </c>
      <c r="B35" s="52">
        <f>SUM(B25:B34)</f>
        <v>1512</v>
      </c>
      <c r="D35" s="46" t="s">
        <v>62</v>
      </c>
      <c r="E35" s="52">
        <f>SUM(E25:E34)</f>
        <v>840</v>
      </c>
    </row>
    <row r="36" spans="1:5" x14ac:dyDescent="0.2">
      <c r="A36" s="46" t="s">
        <v>173</v>
      </c>
      <c r="B36" s="51">
        <f>B35/1622</f>
        <v>0.93218249075215787</v>
      </c>
      <c r="D36" s="46" t="s">
        <v>173</v>
      </c>
      <c r="E36" s="51">
        <f>E35/948</f>
        <v>0.88607594936708856</v>
      </c>
    </row>
    <row r="37" spans="1:5" s="19" customFormat="1" x14ac:dyDescent="0.2">
      <c r="B37" s="23"/>
      <c r="E37" s="23"/>
    </row>
    <row r="38" spans="1:5" s="19" customFormat="1" x14ac:dyDescent="0.2">
      <c r="B38" s="23"/>
      <c r="E38" s="23"/>
    </row>
    <row r="39" spans="1:5" x14ac:dyDescent="0.2">
      <c r="A39" s="28" t="s">
        <v>53</v>
      </c>
      <c r="B39" s="38"/>
      <c r="C39" s="26"/>
      <c r="D39" s="26"/>
      <c r="E39" s="38"/>
    </row>
    <row r="41" spans="1:5" s="43" customFormat="1" x14ac:dyDescent="0.2">
      <c r="A41" s="20" t="s">
        <v>59</v>
      </c>
      <c r="B41" s="50" t="s">
        <v>63</v>
      </c>
      <c r="D41" s="20" t="s">
        <v>60</v>
      </c>
      <c r="E41" s="50" t="s">
        <v>63</v>
      </c>
    </row>
    <row r="42" spans="1:5" s="43" customFormat="1" x14ac:dyDescent="0.2">
      <c r="A42" s="43" t="s">
        <v>112</v>
      </c>
      <c r="B42" s="60">
        <v>3842</v>
      </c>
      <c r="D42" s="43" t="s">
        <v>112</v>
      </c>
      <c r="E42" s="60">
        <v>2901</v>
      </c>
    </row>
    <row r="43" spans="1:5" s="43" customFormat="1" x14ac:dyDescent="0.2">
      <c r="A43" s="43" t="s">
        <v>109</v>
      </c>
      <c r="B43" s="60">
        <v>2142</v>
      </c>
      <c r="D43" s="43" t="s">
        <v>104</v>
      </c>
      <c r="E43" s="60">
        <v>1958</v>
      </c>
    </row>
    <row r="44" spans="1:5" s="43" customFormat="1" x14ac:dyDescent="0.2">
      <c r="A44" s="43" t="s">
        <v>104</v>
      </c>
      <c r="B44" s="60">
        <v>1818</v>
      </c>
      <c r="D44" s="43" t="s">
        <v>109</v>
      </c>
      <c r="E44" s="60">
        <v>1897</v>
      </c>
    </row>
    <row r="45" spans="1:5" s="43" customFormat="1" x14ac:dyDescent="0.2">
      <c r="A45" s="43" t="s">
        <v>111</v>
      </c>
      <c r="B45" s="60">
        <v>1384</v>
      </c>
      <c r="D45" s="43" t="s">
        <v>106</v>
      </c>
      <c r="E45" s="60">
        <v>1671</v>
      </c>
    </row>
    <row r="46" spans="1:5" s="43" customFormat="1" x14ac:dyDescent="0.2">
      <c r="A46" s="43" t="s">
        <v>106</v>
      </c>
      <c r="B46" s="60">
        <v>1375</v>
      </c>
      <c r="D46" s="43" t="s">
        <v>111</v>
      </c>
      <c r="E46" s="60">
        <v>1529</v>
      </c>
    </row>
    <row r="47" spans="1:5" s="43" customFormat="1" x14ac:dyDescent="0.2">
      <c r="A47" s="43" t="s">
        <v>107</v>
      </c>
      <c r="B47" s="60">
        <v>757</v>
      </c>
      <c r="D47" s="43" t="s">
        <v>113</v>
      </c>
      <c r="E47" s="60">
        <v>816</v>
      </c>
    </row>
    <row r="48" spans="1:5" s="43" customFormat="1" x14ac:dyDescent="0.2">
      <c r="A48" s="43" t="s">
        <v>110</v>
      </c>
      <c r="B48" s="60">
        <v>745</v>
      </c>
      <c r="D48" s="43" t="s">
        <v>107</v>
      </c>
      <c r="E48" s="60">
        <v>782</v>
      </c>
    </row>
    <row r="49" spans="1:5" s="43" customFormat="1" x14ac:dyDescent="0.2">
      <c r="A49" s="117" t="s">
        <v>113</v>
      </c>
      <c r="B49" s="174">
        <v>718</v>
      </c>
      <c r="D49" s="43" t="s">
        <v>110</v>
      </c>
      <c r="E49" s="60">
        <v>713</v>
      </c>
    </row>
    <row r="50" spans="1:5" s="43" customFormat="1" x14ac:dyDescent="0.2">
      <c r="A50" s="117" t="s">
        <v>122</v>
      </c>
      <c r="B50" s="174">
        <v>636</v>
      </c>
      <c r="D50" s="43" t="s">
        <v>122</v>
      </c>
      <c r="E50" s="60">
        <v>704</v>
      </c>
    </row>
    <row r="51" spans="1:5" s="43" customFormat="1" x14ac:dyDescent="0.2">
      <c r="A51" s="117" t="s">
        <v>123</v>
      </c>
      <c r="B51" s="174">
        <v>466</v>
      </c>
      <c r="D51" s="43" t="s">
        <v>123</v>
      </c>
      <c r="E51" s="60">
        <v>388</v>
      </c>
    </row>
    <row r="52" spans="1:5" s="43" customFormat="1" x14ac:dyDescent="0.2">
      <c r="A52" s="46" t="s">
        <v>62</v>
      </c>
      <c r="B52" s="150">
        <f>SUM(B42:B51)</f>
        <v>13883</v>
      </c>
      <c r="D52" s="46" t="s">
        <v>62</v>
      </c>
      <c r="E52" s="52">
        <f>SUM(E42:E51)</f>
        <v>13359</v>
      </c>
    </row>
    <row r="53" spans="1:5" s="43" customFormat="1" x14ac:dyDescent="0.2">
      <c r="A53" s="46" t="s">
        <v>173</v>
      </c>
      <c r="B53" s="151">
        <f>B52/15515</f>
        <v>0.89481147276828876</v>
      </c>
      <c r="D53" s="46" t="s">
        <v>173</v>
      </c>
      <c r="E53" s="51">
        <f>12963/15006</f>
        <v>0.86385445821671336</v>
      </c>
    </row>
    <row r="54" spans="1:5" s="43" customFormat="1" x14ac:dyDescent="0.2">
      <c r="B54" s="62"/>
      <c r="E54" s="62"/>
    </row>
    <row r="55" spans="1:5" s="43" customFormat="1" x14ac:dyDescent="0.2">
      <c r="A55" s="20" t="s">
        <v>61</v>
      </c>
      <c r="B55" s="50" t="s">
        <v>63</v>
      </c>
      <c r="D55" s="211" t="s">
        <v>165</v>
      </c>
      <c r="E55" s="50" t="s">
        <v>63</v>
      </c>
    </row>
    <row r="56" spans="1:5" s="43" customFormat="1" x14ac:dyDescent="0.2">
      <c r="A56" s="43" t="s">
        <v>112</v>
      </c>
      <c r="B56" s="60">
        <v>3882</v>
      </c>
      <c r="D56" s="62" t="s">
        <v>56</v>
      </c>
      <c r="E56" s="62" t="s">
        <v>56</v>
      </c>
    </row>
    <row r="57" spans="1:5" s="43" customFormat="1" x14ac:dyDescent="0.2">
      <c r="A57" s="43" t="s">
        <v>109</v>
      </c>
      <c r="B57" s="60">
        <v>1976</v>
      </c>
      <c r="D57" s="62" t="s">
        <v>56</v>
      </c>
      <c r="E57" s="62" t="s">
        <v>56</v>
      </c>
    </row>
    <row r="58" spans="1:5" s="43" customFormat="1" x14ac:dyDescent="0.2">
      <c r="A58" s="43" t="s">
        <v>104</v>
      </c>
      <c r="B58" s="60">
        <v>1869</v>
      </c>
      <c r="D58" s="62" t="s">
        <v>56</v>
      </c>
      <c r="E58" s="62" t="s">
        <v>56</v>
      </c>
    </row>
    <row r="59" spans="1:5" s="43" customFormat="1" x14ac:dyDescent="0.2">
      <c r="A59" s="43" t="s">
        <v>111</v>
      </c>
      <c r="B59" s="60">
        <v>1397</v>
      </c>
      <c r="D59" s="62" t="s">
        <v>56</v>
      </c>
      <c r="E59" s="62" t="s">
        <v>56</v>
      </c>
    </row>
    <row r="60" spans="1:5" s="43" customFormat="1" x14ac:dyDescent="0.2">
      <c r="A60" s="43" t="s">
        <v>106</v>
      </c>
      <c r="B60" s="60">
        <v>1338</v>
      </c>
      <c r="D60" s="62" t="s">
        <v>56</v>
      </c>
      <c r="E60" s="62" t="s">
        <v>56</v>
      </c>
    </row>
    <row r="61" spans="1:5" s="43" customFormat="1" x14ac:dyDescent="0.2">
      <c r="A61" s="43" t="s">
        <v>113</v>
      </c>
      <c r="B61" s="60">
        <v>878</v>
      </c>
      <c r="D61" s="62" t="s">
        <v>56</v>
      </c>
      <c r="E61" s="62" t="s">
        <v>56</v>
      </c>
    </row>
    <row r="62" spans="1:5" s="43" customFormat="1" x14ac:dyDescent="0.2">
      <c r="A62" s="43" t="s">
        <v>110</v>
      </c>
      <c r="B62" s="60">
        <v>753</v>
      </c>
      <c r="D62" s="62" t="s">
        <v>56</v>
      </c>
      <c r="E62" s="62" t="s">
        <v>56</v>
      </c>
    </row>
    <row r="63" spans="1:5" s="43" customFormat="1" x14ac:dyDescent="0.2">
      <c r="A63" s="43" t="s">
        <v>107</v>
      </c>
      <c r="B63" s="60">
        <v>745</v>
      </c>
      <c r="D63" s="62" t="s">
        <v>56</v>
      </c>
      <c r="E63" s="62" t="s">
        <v>56</v>
      </c>
    </row>
    <row r="64" spans="1:5" s="43" customFormat="1" x14ac:dyDescent="0.2">
      <c r="A64" s="43" t="s">
        <v>122</v>
      </c>
      <c r="B64" s="60">
        <v>656</v>
      </c>
      <c r="D64" s="62" t="s">
        <v>56</v>
      </c>
      <c r="E64" s="62" t="s">
        <v>56</v>
      </c>
    </row>
    <row r="65" spans="1:8" s="43" customFormat="1" x14ac:dyDescent="0.2">
      <c r="A65" s="43" t="s">
        <v>123</v>
      </c>
      <c r="B65" s="60">
        <v>373</v>
      </c>
      <c r="D65" s="62" t="s">
        <v>56</v>
      </c>
      <c r="E65" s="62" t="s">
        <v>56</v>
      </c>
    </row>
    <row r="66" spans="1:8" s="43" customFormat="1" x14ac:dyDescent="0.2">
      <c r="A66" s="46" t="s">
        <v>62</v>
      </c>
      <c r="B66" s="52">
        <f>SUM(B56:B65)</f>
        <v>13867</v>
      </c>
      <c r="D66" s="62" t="s">
        <v>56</v>
      </c>
      <c r="E66" s="62" t="s">
        <v>56</v>
      </c>
    </row>
    <row r="67" spans="1:8" s="43" customFormat="1" x14ac:dyDescent="0.2">
      <c r="A67" s="46" t="s">
        <v>173</v>
      </c>
      <c r="B67" s="51">
        <f>13867/15566</f>
        <v>0.89085185661056143</v>
      </c>
      <c r="D67" s="62" t="s">
        <v>56</v>
      </c>
      <c r="E67" s="62" t="s">
        <v>56</v>
      </c>
    </row>
    <row r="70" spans="1:8" x14ac:dyDescent="0.2">
      <c r="A70" s="25" t="s">
        <v>27</v>
      </c>
      <c r="B70" s="38"/>
      <c r="C70" s="26"/>
      <c r="D70" s="26"/>
      <c r="E70" s="38"/>
    </row>
    <row r="72" spans="1:8" x14ac:dyDescent="0.2">
      <c r="A72" s="20" t="s">
        <v>59</v>
      </c>
      <c r="B72" s="50" t="s">
        <v>63</v>
      </c>
      <c r="D72" s="20" t="s">
        <v>60</v>
      </c>
      <c r="E72" s="50" t="s">
        <v>63</v>
      </c>
      <c r="H72" s="18"/>
    </row>
    <row r="73" spans="1:8" x14ac:dyDescent="0.2">
      <c r="A73" s="19" t="s">
        <v>109</v>
      </c>
      <c r="B73" s="23">
        <v>220</v>
      </c>
      <c r="D73" s="19" t="s">
        <v>111</v>
      </c>
      <c r="E73" s="23">
        <v>118</v>
      </c>
      <c r="H73" s="18"/>
    </row>
    <row r="74" spans="1:8" x14ac:dyDescent="0.2">
      <c r="A74" s="19" t="s">
        <v>104</v>
      </c>
      <c r="B74" s="23">
        <v>130</v>
      </c>
      <c r="D74" s="19" t="s">
        <v>104</v>
      </c>
      <c r="E74" s="23">
        <v>81</v>
      </c>
      <c r="H74" s="18"/>
    </row>
    <row r="75" spans="1:8" x14ac:dyDescent="0.2">
      <c r="A75" s="19" t="s">
        <v>119</v>
      </c>
      <c r="B75" s="23">
        <v>111</v>
      </c>
      <c r="D75" s="19" t="s">
        <v>119</v>
      </c>
      <c r="E75" s="23">
        <v>79</v>
      </c>
      <c r="H75" s="18"/>
    </row>
    <row r="76" spans="1:8" x14ac:dyDescent="0.2">
      <c r="A76" s="19" t="s">
        <v>111</v>
      </c>
      <c r="B76" s="23">
        <v>106</v>
      </c>
      <c r="D76" s="19" t="s">
        <v>113</v>
      </c>
      <c r="E76" s="23">
        <v>39</v>
      </c>
      <c r="H76" s="18"/>
    </row>
    <row r="77" spans="1:8" x14ac:dyDescent="0.2">
      <c r="A77" s="19" t="s">
        <v>112</v>
      </c>
      <c r="B77" s="23">
        <v>51</v>
      </c>
      <c r="D77" s="19" t="s">
        <v>112</v>
      </c>
      <c r="E77" s="23">
        <v>34</v>
      </c>
      <c r="H77" s="18"/>
    </row>
    <row r="78" spans="1:8" s="18" customFormat="1" x14ac:dyDescent="0.2">
      <c r="A78" s="19" t="s">
        <v>115</v>
      </c>
      <c r="B78" s="23">
        <v>49</v>
      </c>
      <c r="D78" s="19" t="s">
        <v>109</v>
      </c>
      <c r="E78" s="23">
        <v>31</v>
      </c>
    </row>
    <row r="79" spans="1:8" s="18" customFormat="1" x14ac:dyDescent="0.2">
      <c r="A79" s="19" t="s">
        <v>105</v>
      </c>
      <c r="B79" s="23">
        <v>42</v>
      </c>
      <c r="D79" s="19" t="s">
        <v>117</v>
      </c>
      <c r="E79" s="23">
        <v>12</v>
      </c>
    </row>
    <row r="80" spans="1:8" s="18" customFormat="1" x14ac:dyDescent="0.2">
      <c r="A80" s="19" t="s">
        <v>113</v>
      </c>
      <c r="B80" s="23">
        <v>36</v>
      </c>
      <c r="D80" s="19" t="s">
        <v>133</v>
      </c>
      <c r="E80" s="23">
        <v>12</v>
      </c>
    </row>
    <row r="81" spans="1:8" x14ac:dyDescent="0.2">
      <c r="A81" s="19" t="s">
        <v>133</v>
      </c>
      <c r="B81" s="23">
        <v>20</v>
      </c>
      <c r="D81" s="19" t="s">
        <v>107</v>
      </c>
      <c r="E81" s="23">
        <v>10</v>
      </c>
      <c r="H81" s="18"/>
    </row>
    <row r="82" spans="1:8" x14ac:dyDescent="0.2">
      <c r="A82" s="19" t="s">
        <v>110</v>
      </c>
      <c r="B82" s="23">
        <v>17</v>
      </c>
      <c r="D82" s="19" t="s">
        <v>115</v>
      </c>
      <c r="E82" s="23">
        <v>9</v>
      </c>
      <c r="H82" s="18"/>
    </row>
    <row r="83" spans="1:8" s="18" customFormat="1" x14ac:dyDescent="0.2">
      <c r="A83" s="46" t="s">
        <v>62</v>
      </c>
      <c r="B83" s="50">
        <f>SUM(B73:B82)</f>
        <v>782</v>
      </c>
      <c r="D83" s="46" t="s">
        <v>62</v>
      </c>
      <c r="E83" s="50">
        <f>SUM(E73:E82)</f>
        <v>425</v>
      </c>
    </row>
    <row r="84" spans="1:8" s="18" customFormat="1" x14ac:dyDescent="0.2">
      <c r="A84" s="46" t="s">
        <v>173</v>
      </c>
      <c r="B84" s="147">
        <f>B83/892</f>
        <v>0.87668161434977576</v>
      </c>
      <c r="D84" s="46" t="s">
        <v>173</v>
      </c>
      <c r="E84" s="147">
        <f>E83/467</f>
        <v>0.91006423982869378</v>
      </c>
    </row>
    <row r="85" spans="1:8" s="19" customFormat="1" x14ac:dyDescent="0.2">
      <c r="B85" s="23"/>
      <c r="E85" s="23"/>
    </row>
    <row r="86" spans="1:8" x14ac:dyDescent="0.2">
      <c r="A86" s="20" t="s">
        <v>61</v>
      </c>
      <c r="B86" s="50" t="s">
        <v>63</v>
      </c>
      <c r="D86" s="211" t="s">
        <v>165</v>
      </c>
      <c r="E86" s="50" t="s">
        <v>63</v>
      </c>
      <c r="H86" s="18"/>
    </row>
    <row r="87" spans="1:8" x14ac:dyDescent="0.2">
      <c r="A87" s="19" t="s">
        <v>109</v>
      </c>
      <c r="B87" s="23">
        <v>179</v>
      </c>
      <c r="D87" s="23" t="s">
        <v>56</v>
      </c>
      <c r="E87" s="23" t="s">
        <v>56</v>
      </c>
    </row>
    <row r="88" spans="1:8" x14ac:dyDescent="0.2">
      <c r="A88" s="19" t="s">
        <v>104</v>
      </c>
      <c r="B88" s="23">
        <v>135</v>
      </c>
      <c r="D88" s="23" t="s">
        <v>56</v>
      </c>
      <c r="E88" s="23" t="s">
        <v>56</v>
      </c>
    </row>
    <row r="89" spans="1:8" x14ac:dyDescent="0.2">
      <c r="A89" s="19" t="s">
        <v>119</v>
      </c>
      <c r="B89" s="23">
        <v>110</v>
      </c>
      <c r="D89" s="23" t="s">
        <v>56</v>
      </c>
      <c r="E89" s="23" t="s">
        <v>56</v>
      </c>
    </row>
    <row r="90" spans="1:8" x14ac:dyDescent="0.2">
      <c r="A90" s="19" t="s">
        <v>111</v>
      </c>
      <c r="B90" s="23">
        <v>103</v>
      </c>
      <c r="D90" s="23" t="s">
        <v>56</v>
      </c>
      <c r="E90" s="23" t="s">
        <v>56</v>
      </c>
    </row>
    <row r="91" spans="1:8" x14ac:dyDescent="0.2">
      <c r="A91" s="19" t="s">
        <v>105</v>
      </c>
      <c r="B91" s="23">
        <v>44</v>
      </c>
      <c r="D91" s="23" t="s">
        <v>56</v>
      </c>
      <c r="E91" s="23" t="s">
        <v>56</v>
      </c>
    </row>
    <row r="92" spans="1:8" x14ac:dyDescent="0.2">
      <c r="A92" s="19" t="s">
        <v>113</v>
      </c>
      <c r="B92" s="23">
        <v>44</v>
      </c>
      <c r="D92" s="23" t="s">
        <v>56</v>
      </c>
      <c r="E92" s="23" t="s">
        <v>56</v>
      </c>
    </row>
    <row r="93" spans="1:8" x14ac:dyDescent="0.2">
      <c r="A93" s="19" t="s">
        <v>112</v>
      </c>
      <c r="B93" s="23">
        <v>42</v>
      </c>
      <c r="D93" s="23" t="s">
        <v>56</v>
      </c>
      <c r="E93" s="23" t="s">
        <v>56</v>
      </c>
    </row>
    <row r="94" spans="1:8" x14ac:dyDescent="0.2">
      <c r="A94" s="19" t="s">
        <v>115</v>
      </c>
      <c r="B94" s="23">
        <v>40</v>
      </c>
      <c r="D94" s="23" t="s">
        <v>56</v>
      </c>
      <c r="E94" s="23" t="s">
        <v>56</v>
      </c>
    </row>
    <row r="95" spans="1:8" x14ac:dyDescent="0.2">
      <c r="A95" s="19" t="s">
        <v>117</v>
      </c>
      <c r="B95" s="23">
        <v>15</v>
      </c>
      <c r="D95" s="23" t="s">
        <v>56</v>
      </c>
      <c r="E95" s="23" t="s">
        <v>56</v>
      </c>
    </row>
    <row r="96" spans="1:8" x14ac:dyDescent="0.2">
      <c r="A96" s="19" t="s">
        <v>110</v>
      </c>
      <c r="B96" s="23">
        <v>14</v>
      </c>
      <c r="D96" s="23" t="s">
        <v>56</v>
      </c>
      <c r="E96" s="23" t="s">
        <v>56</v>
      </c>
    </row>
    <row r="97" spans="1:5" s="18" customFormat="1" x14ac:dyDescent="0.2">
      <c r="A97" s="46" t="s">
        <v>62</v>
      </c>
      <c r="B97" s="50">
        <f>SUM(B87:B96)</f>
        <v>726</v>
      </c>
      <c r="D97" s="23" t="s">
        <v>56</v>
      </c>
      <c r="E97" s="23" t="s">
        <v>56</v>
      </c>
    </row>
    <row r="98" spans="1:5" s="18" customFormat="1" x14ac:dyDescent="0.2">
      <c r="A98" s="46" t="s">
        <v>173</v>
      </c>
      <c r="B98" s="147">
        <f>B97/807</f>
        <v>0.8996282527881041</v>
      </c>
      <c r="D98" s="23" t="s">
        <v>56</v>
      </c>
      <c r="E98" s="23" t="s">
        <v>56</v>
      </c>
    </row>
    <row r="99" spans="1:5" s="19" customFormat="1" x14ac:dyDescent="0.2">
      <c r="A99" s="46"/>
      <c r="B99" s="147"/>
      <c r="D99" s="46"/>
      <c r="E99" s="147"/>
    </row>
    <row r="100" spans="1:5" s="18" customFormat="1" x14ac:dyDescent="0.2">
      <c r="B100" s="23"/>
      <c r="E100" s="23"/>
    </row>
    <row r="101" spans="1:5" x14ac:dyDescent="0.2">
      <c r="A101" s="25" t="s">
        <v>24</v>
      </c>
      <c r="B101" s="38"/>
      <c r="C101" s="26"/>
      <c r="D101" s="26"/>
      <c r="E101" s="38"/>
    </row>
    <row r="103" spans="1:5" x14ac:dyDescent="0.2">
      <c r="A103" s="20" t="s">
        <v>59</v>
      </c>
      <c r="B103" s="50" t="s">
        <v>63</v>
      </c>
      <c r="D103" s="20" t="s">
        <v>60</v>
      </c>
      <c r="E103" s="50" t="s">
        <v>63</v>
      </c>
    </row>
    <row r="104" spans="1:5" x14ac:dyDescent="0.2">
      <c r="A104" s="3" t="s">
        <v>112</v>
      </c>
      <c r="B104" s="24">
        <v>2729</v>
      </c>
      <c r="D104" s="3" t="s">
        <v>112</v>
      </c>
      <c r="E104" s="24">
        <v>4286</v>
      </c>
    </row>
    <row r="105" spans="1:5" x14ac:dyDescent="0.2">
      <c r="A105" s="19" t="s">
        <v>106</v>
      </c>
      <c r="B105" s="24">
        <v>1322</v>
      </c>
      <c r="D105" s="3" t="s">
        <v>106</v>
      </c>
      <c r="E105" s="24">
        <v>1998</v>
      </c>
    </row>
    <row r="106" spans="1:5" ht="25.5" x14ac:dyDescent="0.2">
      <c r="A106" s="19" t="s">
        <v>107</v>
      </c>
      <c r="B106" s="24">
        <v>1206</v>
      </c>
      <c r="D106" s="3" t="s">
        <v>104</v>
      </c>
      <c r="E106" s="24">
        <v>1638</v>
      </c>
    </row>
    <row r="107" spans="1:5" ht="25.5" x14ac:dyDescent="0.2">
      <c r="A107" s="3" t="s">
        <v>104</v>
      </c>
      <c r="B107" s="24">
        <v>1132</v>
      </c>
      <c r="D107" s="3" t="s">
        <v>111</v>
      </c>
      <c r="E107" s="24">
        <v>1480</v>
      </c>
    </row>
    <row r="108" spans="1:5" ht="25.5" x14ac:dyDescent="0.2">
      <c r="A108" s="19" t="s">
        <v>111</v>
      </c>
      <c r="B108" s="24">
        <v>856</v>
      </c>
      <c r="D108" s="3" t="s">
        <v>110</v>
      </c>
      <c r="E108" s="24">
        <v>1443</v>
      </c>
    </row>
    <row r="109" spans="1:5" ht="25.5" x14ac:dyDescent="0.2">
      <c r="A109" s="3" t="s">
        <v>110</v>
      </c>
      <c r="B109" s="24">
        <v>777</v>
      </c>
      <c r="D109" s="3" t="s">
        <v>113</v>
      </c>
      <c r="E109" s="24">
        <v>904</v>
      </c>
    </row>
    <row r="110" spans="1:5" x14ac:dyDescent="0.2">
      <c r="A110" s="19" t="s">
        <v>109</v>
      </c>
      <c r="B110" s="24">
        <v>735</v>
      </c>
      <c r="D110" s="3" t="s">
        <v>109</v>
      </c>
      <c r="E110" s="24">
        <v>704</v>
      </c>
    </row>
    <row r="111" spans="1:5" ht="25.5" x14ac:dyDescent="0.2">
      <c r="A111" s="3" t="s">
        <v>113</v>
      </c>
      <c r="B111" s="24">
        <v>450</v>
      </c>
      <c r="D111" s="3" t="s">
        <v>107</v>
      </c>
      <c r="E111" s="24">
        <v>559</v>
      </c>
    </row>
    <row r="112" spans="1:5" x14ac:dyDescent="0.2">
      <c r="A112" s="19" t="s">
        <v>105</v>
      </c>
      <c r="B112" s="24">
        <v>271</v>
      </c>
      <c r="D112" s="3" t="s">
        <v>105</v>
      </c>
      <c r="E112" s="24">
        <v>443</v>
      </c>
    </row>
    <row r="113" spans="1:7" ht="25.5" x14ac:dyDescent="0.2">
      <c r="A113" s="3" t="s">
        <v>115</v>
      </c>
      <c r="B113" s="24">
        <v>249</v>
      </c>
      <c r="D113" s="3" t="s">
        <v>115</v>
      </c>
      <c r="E113" s="24">
        <v>313</v>
      </c>
    </row>
    <row r="114" spans="1:7" s="13" customFormat="1" x14ac:dyDescent="0.2">
      <c r="A114" s="46" t="s">
        <v>62</v>
      </c>
      <c r="B114" s="52">
        <f>SUM(B104:B113)</f>
        <v>9727</v>
      </c>
      <c r="D114" s="46" t="s">
        <v>62</v>
      </c>
      <c r="E114" s="52">
        <f>SUM(E104:E113)</f>
        <v>13768</v>
      </c>
    </row>
    <row r="115" spans="1:7" s="13" customFormat="1" x14ac:dyDescent="0.2">
      <c r="A115" s="46" t="s">
        <v>173</v>
      </c>
      <c r="B115" s="51">
        <f>9277/11246</f>
        <v>0.82491552552018499</v>
      </c>
      <c r="D115" s="46" t="s">
        <v>173</v>
      </c>
      <c r="E115" s="51">
        <f>13813/15484</f>
        <v>0.8920821493154224</v>
      </c>
      <c r="F115" s="3"/>
      <c r="G115" s="2"/>
    </row>
    <row r="116" spans="1:7" s="19" customFormat="1" x14ac:dyDescent="0.2">
      <c r="B116" s="23"/>
      <c r="E116" s="23"/>
    </row>
    <row r="117" spans="1:7" x14ac:dyDescent="0.2">
      <c r="A117" s="20" t="s">
        <v>61</v>
      </c>
      <c r="B117" s="50" t="s">
        <v>63</v>
      </c>
      <c r="D117" s="211" t="s">
        <v>165</v>
      </c>
      <c r="E117" s="50" t="s">
        <v>63</v>
      </c>
    </row>
    <row r="118" spans="1:7" x14ac:dyDescent="0.2">
      <c r="A118" s="3" t="s">
        <v>112</v>
      </c>
      <c r="B118" s="24">
        <v>3246</v>
      </c>
      <c r="D118" s="3" t="s">
        <v>112</v>
      </c>
      <c r="E118" s="24">
        <v>1836</v>
      </c>
    </row>
    <row r="119" spans="1:7" x14ac:dyDescent="0.2">
      <c r="A119" s="3" t="s">
        <v>106</v>
      </c>
      <c r="B119" s="24">
        <v>1602</v>
      </c>
      <c r="D119" s="3" t="s">
        <v>106</v>
      </c>
      <c r="E119" s="24">
        <v>818</v>
      </c>
    </row>
    <row r="120" spans="1:7" ht="25.5" x14ac:dyDescent="0.2">
      <c r="A120" s="3" t="s">
        <v>104</v>
      </c>
      <c r="B120" s="24">
        <v>1372</v>
      </c>
      <c r="D120" s="3" t="s">
        <v>104</v>
      </c>
      <c r="E120" s="24">
        <v>652</v>
      </c>
    </row>
    <row r="121" spans="1:7" ht="25.5" x14ac:dyDescent="0.2">
      <c r="A121" s="3" t="s">
        <v>110</v>
      </c>
      <c r="B121" s="24">
        <v>1229</v>
      </c>
      <c r="D121" s="3" t="s">
        <v>111</v>
      </c>
      <c r="E121" s="24">
        <v>625</v>
      </c>
    </row>
    <row r="122" spans="1:7" ht="25.5" x14ac:dyDescent="0.2">
      <c r="A122" s="3" t="s">
        <v>111</v>
      </c>
      <c r="B122" s="24">
        <v>1066</v>
      </c>
      <c r="D122" s="3" t="s">
        <v>110</v>
      </c>
      <c r="E122" s="24">
        <v>613</v>
      </c>
    </row>
    <row r="123" spans="1:7" ht="25.5" x14ac:dyDescent="0.2">
      <c r="A123" s="3" t="s">
        <v>107</v>
      </c>
      <c r="B123" s="24">
        <v>715</v>
      </c>
      <c r="D123" s="3" t="s">
        <v>113</v>
      </c>
      <c r="E123" s="24">
        <v>387</v>
      </c>
    </row>
    <row r="124" spans="1:7" ht="25.5" x14ac:dyDescent="0.2">
      <c r="A124" s="3" t="s">
        <v>113</v>
      </c>
      <c r="B124" s="24">
        <v>683</v>
      </c>
      <c r="D124" s="3" t="s">
        <v>109</v>
      </c>
      <c r="E124" s="24">
        <v>385</v>
      </c>
    </row>
    <row r="125" spans="1:7" x14ac:dyDescent="0.2">
      <c r="A125" s="3" t="s">
        <v>109</v>
      </c>
      <c r="B125" s="24">
        <v>491</v>
      </c>
      <c r="D125" s="3" t="s">
        <v>107</v>
      </c>
      <c r="E125" s="24">
        <v>226</v>
      </c>
    </row>
    <row r="126" spans="1:7" x14ac:dyDescent="0.2">
      <c r="A126" s="3" t="s">
        <v>105</v>
      </c>
      <c r="B126" s="24">
        <v>381</v>
      </c>
      <c r="D126" s="3" t="s">
        <v>105</v>
      </c>
      <c r="E126" s="24">
        <v>224</v>
      </c>
    </row>
    <row r="127" spans="1:7" ht="25.5" x14ac:dyDescent="0.2">
      <c r="A127" s="3" t="s">
        <v>115</v>
      </c>
      <c r="B127" s="24">
        <v>248</v>
      </c>
      <c r="D127" s="3" t="s">
        <v>115</v>
      </c>
      <c r="E127" s="24">
        <v>148</v>
      </c>
    </row>
    <row r="128" spans="1:7" s="19" customFormat="1" x14ac:dyDescent="0.2">
      <c r="A128" s="46" t="s">
        <v>62</v>
      </c>
      <c r="B128" s="52">
        <f>SUM(B118:B127)</f>
        <v>11033</v>
      </c>
      <c r="D128" s="46" t="s">
        <v>62</v>
      </c>
      <c r="E128" s="52">
        <f>SUM(E118:E127)</f>
        <v>5914</v>
      </c>
      <c r="G128" s="13"/>
    </row>
    <row r="129" spans="1:6" s="13" customFormat="1" x14ac:dyDescent="0.2">
      <c r="A129" s="46" t="s">
        <v>173</v>
      </c>
      <c r="B129" s="51">
        <f>10908/12546</f>
        <v>0.86944045911047341</v>
      </c>
      <c r="D129" s="46" t="s">
        <v>173</v>
      </c>
      <c r="E129" s="51">
        <f>E128/6690</f>
        <v>0.88400597907324363</v>
      </c>
    </row>
    <row r="130" spans="1:6" s="19" customFormat="1" x14ac:dyDescent="0.2">
      <c r="A130" s="46"/>
      <c r="B130" s="51"/>
      <c r="D130" s="46"/>
      <c r="E130" s="51"/>
    </row>
    <row r="132" spans="1:6" x14ac:dyDescent="0.2">
      <c r="A132" s="25" t="s">
        <v>43</v>
      </c>
      <c r="B132" s="38"/>
      <c r="C132" s="26"/>
      <c r="D132" s="26"/>
      <c r="E132" s="38"/>
    </row>
    <row r="134" spans="1:6" ht="15.75" x14ac:dyDescent="0.25">
      <c r="A134" s="20" t="s">
        <v>59</v>
      </c>
      <c r="B134" s="50" t="s">
        <v>63</v>
      </c>
      <c r="C134" s="6"/>
      <c r="D134" s="20" t="s">
        <v>60</v>
      </c>
      <c r="E134" s="50" t="s">
        <v>63</v>
      </c>
      <c r="F134" s="6"/>
    </row>
    <row r="135" spans="1:6" ht="15.75" x14ac:dyDescent="0.25">
      <c r="A135" s="17" t="s">
        <v>109</v>
      </c>
      <c r="B135" s="53">
        <v>4919</v>
      </c>
      <c r="C135" s="6"/>
      <c r="D135" s="6" t="s">
        <v>109</v>
      </c>
      <c r="E135" s="53">
        <v>3637</v>
      </c>
      <c r="F135" s="6"/>
    </row>
    <row r="136" spans="1:6" ht="15.75" x14ac:dyDescent="0.25">
      <c r="A136" s="17" t="s">
        <v>107</v>
      </c>
      <c r="B136" s="53">
        <v>4677</v>
      </c>
      <c r="C136" s="6"/>
      <c r="D136" s="6" t="s">
        <v>107</v>
      </c>
      <c r="E136" s="53">
        <v>3457</v>
      </c>
      <c r="F136" s="6"/>
    </row>
    <row r="137" spans="1:6" ht="15.75" x14ac:dyDescent="0.25">
      <c r="A137" s="17" t="s">
        <v>122</v>
      </c>
      <c r="B137" s="53">
        <v>3452</v>
      </c>
      <c r="C137" s="6"/>
      <c r="D137" s="6" t="s">
        <v>122</v>
      </c>
      <c r="E137" s="53">
        <v>3344</v>
      </c>
      <c r="F137" s="6"/>
    </row>
    <row r="138" spans="1:6" ht="15.75" x14ac:dyDescent="0.25">
      <c r="A138" s="17" t="s">
        <v>105</v>
      </c>
      <c r="B138" s="53">
        <v>1294</v>
      </c>
      <c r="C138" s="6"/>
      <c r="D138" s="6" t="s">
        <v>105</v>
      </c>
      <c r="E138" s="53">
        <v>700</v>
      </c>
      <c r="F138" s="6"/>
    </row>
    <row r="139" spans="1:6" ht="15.75" x14ac:dyDescent="0.25">
      <c r="A139" s="17" t="s">
        <v>115</v>
      </c>
      <c r="B139" s="53">
        <v>637</v>
      </c>
      <c r="C139" s="6"/>
      <c r="D139" s="6" t="s">
        <v>115</v>
      </c>
      <c r="E139" s="53">
        <v>466</v>
      </c>
      <c r="F139" s="6"/>
    </row>
    <row r="140" spans="1:6" ht="15.75" x14ac:dyDescent="0.25">
      <c r="A140" s="17" t="s">
        <v>129</v>
      </c>
      <c r="B140" s="53">
        <v>218</v>
      </c>
      <c r="C140" s="6"/>
      <c r="D140" s="17" t="s">
        <v>129</v>
      </c>
      <c r="E140" s="53">
        <v>179</v>
      </c>
      <c r="F140" s="6"/>
    </row>
    <row r="141" spans="1:6" s="13" customFormat="1" ht="15.75" x14ac:dyDescent="0.25">
      <c r="A141" s="17" t="s">
        <v>114</v>
      </c>
      <c r="B141" s="53">
        <v>159</v>
      </c>
      <c r="C141" s="12"/>
      <c r="D141" s="17" t="s">
        <v>112</v>
      </c>
      <c r="E141" s="53">
        <v>151</v>
      </c>
      <c r="F141" s="12"/>
    </row>
    <row r="142" spans="1:6" ht="15.75" x14ac:dyDescent="0.25">
      <c r="A142" s="17" t="s">
        <v>130</v>
      </c>
      <c r="B142" s="53">
        <v>124</v>
      </c>
      <c r="C142" s="6"/>
      <c r="D142" s="17" t="s">
        <v>114</v>
      </c>
      <c r="E142" s="53">
        <v>120</v>
      </c>
      <c r="F142" s="6"/>
    </row>
    <row r="143" spans="1:6" s="18" customFormat="1" ht="15.75" x14ac:dyDescent="0.25">
      <c r="A143" s="17" t="s">
        <v>112</v>
      </c>
      <c r="B143" s="53">
        <v>93</v>
      </c>
      <c r="C143" s="17"/>
      <c r="D143" s="17" t="s">
        <v>130</v>
      </c>
      <c r="E143" s="53">
        <v>100</v>
      </c>
      <c r="F143" s="17"/>
    </row>
    <row r="144" spans="1:6" s="18" customFormat="1" ht="15.75" x14ac:dyDescent="0.25">
      <c r="A144" s="17" t="s">
        <v>125</v>
      </c>
      <c r="B144" s="53">
        <v>53</v>
      </c>
      <c r="C144" s="17"/>
      <c r="D144" s="17" t="s">
        <v>131</v>
      </c>
      <c r="E144" s="53">
        <v>45</v>
      </c>
      <c r="F144" s="17"/>
    </row>
    <row r="145" spans="1:6" s="18" customFormat="1" ht="15.75" x14ac:dyDescent="0.25">
      <c r="A145" s="46" t="s">
        <v>62</v>
      </c>
      <c r="B145" s="148">
        <f>SUM(B135:B144)</f>
        <v>15626</v>
      </c>
      <c r="C145" s="17"/>
      <c r="D145" s="46" t="s">
        <v>62</v>
      </c>
      <c r="E145" s="52">
        <f>SUM(E135:E144)</f>
        <v>12199</v>
      </c>
      <c r="F145" s="17"/>
    </row>
    <row r="146" spans="1:6" s="18" customFormat="1" ht="15.75" x14ac:dyDescent="0.25">
      <c r="A146" s="46" t="s">
        <v>173</v>
      </c>
      <c r="B146" s="149">
        <f>B145/15886</f>
        <v>0.98363338788870702</v>
      </c>
      <c r="C146" s="17"/>
      <c r="D146" s="46" t="s">
        <v>173</v>
      </c>
      <c r="E146" s="51">
        <f>E145/12355</f>
        <v>0.98737353298259811</v>
      </c>
      <c r="F146" s="17"/>
    </row>
    <row r="147" spans="1:6" s="13" customFormat="1" ht="15.75" x14ac:dyDescent="0.25">
      <c r="A147" s="12"/>
      <c r="B147" s="53"/>
      <c r="C147" s="12"/>
      <c r="D147" s="12"/>
      <c r="E147" s="54"/>
      <c r="F147" s="12"/>
    </row>
    <row r="148" spans="1:6" ht="15.75" x14ac:dyDescent="0.25">
      <c r="A148" s="20" t="s">
        <v>61</v>
      </c>
      <c r="B148" s="50" t="s">
        <v>63</v>
      </c>
      <c r="C148" s="6"/>
      <c r="D148" s="211" t="s">
        <v>165</v>
      </c>
      <c r="E148" s="50" t="s">
        <v>63</v>
      </c>
      <c r="F148" s="6"/>
    </row>
    <row r="149" spans="1:6" ht="15.75" x14ac:dyDescent="0.25">
      <c r="A149" s="6" t="s">
        <v>109</v>
      </c>
      <c r="B149" s="53">
        <v>4400</v>
      </c>
      <c r="C149" s="6"/>
      <c r="D149" s="6" t="s">
        <v>109</v>
      </c>
      <c r="E149" s="53">
        <v>1638</v>
      </c>
      <c r="F149" s="6"/>
    </row>
    <row r="150" spans="1:6" ht="15.75" x14ac:dyDescent="0.25">
      <c r="A150" s="6" t="s">
        <v>107</v>
      </c>
      <c r="B150" s="53">
        <v>3901</v>
      </c>
      <c r="C150" s="6"/>
      <c r="D150" s="6" t="s">
        <v>107</v>
      </c>
      <c r="E150" s="53">
        <v>1592</v>
      </c>
      <c r="F150" s="6"/>
    </row>
    <row r="151" spans="1:6" ht="15.75" x14ac:dyDescent="0.25">
      <c r="A151" s="6" t="s">
        <v>122</v>
      </c>
      <c r="B151" s="53">
        <v>3644</v>
      </c>
      <c r="C151" s="6"/>
      <c r="D151" s="6" t="s">
        <v>122</v>
      </c>
      <c r="E151" s="53">
        <v>1572</v>
      </c>
      <c r="F151" s="6"/>
    </row>
    <row r="152" spans="1:6" ht="15.75" x14ac:dyDescent="0.25">
      <c r="A152" s="6" t="s">
        <v>105</v>
      </c>
      <c r="B152" s="53">
        <v>821</v>
      </c>
      <c r="C152" s="6"/>
      <c r="D152" s="6" t="s">
        <v>105</v>
      </c>
      <c r="E152" s="53">
        <v>317</v>
      </c>
      <c r="F152" s="6"/>
    </row>
    <row r="153" spans="1:6" ht="15.75" x14ac:dyDescent="0.25">
      <c r="A153" s="6" t="s">
        <v>115</v>
      </c>
      <c r="B153" s="53">
        <v>492</v>
      </c>
      <c r="C153" s="6"/>
      <c r="D153" s="6" t="s">
        <v>115</v>
      </c>
      <c r="E153" s="53">
        <v>206</v>
      </c>
      <c r="F153" s="6"/>
    </row>
    <row r="154" spans="1:6" ht="15.75" x14ac:dyDescent="0.25">
      <c r="A154" s="17" t="s">
        <v>129</v>
      </c>
      <c r="B154" s="53">
        <v>187</v>
      </c>
      <c r="C154" s="6"/>
      <c r="D154" s="17" t="s">
        <v>129</v>
      </c>
      <c r="E154" s="53">
        <v>93</v>
      </c>
      <c r="F154" s="6"/>
    </row>
    <row r="155" spans="1:6" ht="15.75" x14ac:dyDescent="0.25">
      <c r="A155" s="17" t="s">
        <v>114</v>
      </c>
      <c r="B155" s="53">
        <v>162</v>
      </c>
      <c r="D155" s="17" t="s">
        <v>112</v>
      </c>
      <c r="E155" s="54">
        <v>86</v>
      </c>
    </row>
    <row r="156" spans="1:6" ht="15.75" x14ac:dyDescent="0.25">
      <c r="A156" s="17" t="s">
        <v>130</v>
      </c>
      <c r="B156" s="53">
        <v>110</v>
      </c>
      <c r="D156" s="17" t="s">
        <v>114</v>
      </c>
      <c r="E156" s="54">
        <v>71</v>
      </c>
    </row>
    <row r="157" spans="1:6" s="18" customFormat="1" ht="15.75" x14ac:dyDescent="0.25">
      <c r="A157" s="17" t="s">
        <v>112</v>
      </c>
      <c r="B157" s="53">
        <v>108</v>
      </c>
      <c r="D157" s="17" t="s">
        <v>130</v>
      </c>
      <c r="E157" s="54">
        <v>45</v>
      </c>
    </row>
    <row r="158" spans="1:6" s="18" customFormat="1" ht="15.75" x14ac:dyDescent="0.25">
      <c r="A158" s="17" t="s">
        <v>131</v>
      </c>
      <c r="B158" s="53">
        <v>39</v>
      </c>
      <c r="D158" s="17" t="s">
        <v>147</v>
      </c>
      <c r="E158" s="54">
        <v>28</v>
      </c>
    </row>
    <row r="159" spans="1:6" s="18" customFormat="1" ht="15.75" x14ac:dyDescent="0.25">
      <c r="A159" s="46" t="s">
        <v>62</v>
      </c>
      <c r="B159" s="52">
        <f>SUM(B149:B158)</f>
        <v>13864</v>
      </c>
      <c r="D159" s="46" t="s">
        <v>62</v>
      </c>
      <c r="E159" s="148">
        <f>SUM(E149:E158)</f>
        <v>5648</v>
      </c>
    </row>
    <row r="160" spans="1:6" s="18" customFormat="1" ht="15.75" x14ac:dyDescent="0.25">
      <c r="A160" s="46" t="s">
        <v>173</v>
      </c>
      <c r="B160" s="51">
        <f>B159/14051</f>
        <v>0.98669133869475478</v>
      </c>
      <c r="D160" s="46" t="s">
        <v>173</v>
      </c>
      <c r="E160" s="149">
        <f>E159/5745</f>
        <v>0.98311575282854657</v>
      </c>
    </row>
    <row r="161" spans="1:5" s="18" customFormat="1" x14ac:dyDescent="0.2">
      <c r="B161" s="23"/>
      <c r="E161" s="23"/>
    </row>
    <row r="163" spans="1:5" x14ac:dyDescent="0.2">
      <c r="A163" s="47" t="s">
        <v>25</v>
      </c>
      <c r="B163" s="38"/>
      <c r="C163" s="26"/>
      <c r="D163" s="26"/>
      <c r="E163" s="38"/>
    </row>
    <row r="165" spans="1:5" x14ac:dyDescent="0.2">
      <c r="A165" s="20" t="s">
        <v>59</v>
      </c>
      <c r="B165" s="50" t="s">
        <v>63</v>
      </c>
      <c r="D165" s="20" t="s">
        <v>60</v>
      </c>
      <c r="E165" s="50" t="s">
        <v>63</v>
      </c>
    </row>
    <row r="166" spans="1:5" x14ac:dyDescent="0.2">
      <c r="A166" s="9" t="s">
        <v>109</v>
      </c>
      <c r="B166" s="23">
        <v>512</v>
      </c>
      <c r="D166" s="18" t="s">
        <v>109</v>
      </c>
      <c r="E166" s="23">
        <v>689</v>
      </c>
    </row>
    <row r="167" spans="1:5" x14ac:dyDescent="0.2">
      <c r="A167" s="9" t="s">
        <v>111</v>
      </c>
      <c r="B167" s="23">
        <v>166</v>
      </c>
      <c r="D167" s="18" t="s">
        <v>111</v>
      </c>
      <c r="E167" s="23">
        <v>284</v>
      </c>
    </row>
    <row r="168" spans="1:5" x14ac:dyDescent="0.2">
      <c r="A168" s="9" t="s">
        <v>110</v>
      </c>
      <c r="B168" s="23">
        <v>158</v>
      </c>
      <c r="D168" s="18" t="s">
        <v>112</v>
      </c>
      <c r="E168" s="23">
        <v>276</v>
      </c>
    </row>
    <row r="169" spans="1:5" x14ac:dyDescent="0.2">
      <c r="A169" s="9" t="s">
        <v>113</v>
      </c>
      <c r="B169" s="23">
        <v>131</v>
      </c>
      <c r="D169" s="18" t="s">
        <v>110</v>
      </c>
      <c r="E169" s="23">
        <v>273</v>
      </c>
    </row>
    <row r="170" spans="1:5" x14ac:dyDescent="0.2">
      <c r="A170" s="9" t="s">
        <v>112</v>
      </c>
      <c r="B170" s="23">
        <v>113</v>
      </c>
      <c r="D170" s="18" t="s">
        <v>104</v>
      </c>
      <c r="E170" s="23">
        <v>211</v>
      </c>
    </row>
    <row r="171" spans="1:5" s="18" customFormat="1" x14ac:dyDescent="0.2">
      <c r="A171" s="18" t="s">
        <v>104</v>
      </c>
      <c r="B171" s="23">
        <v>100</v>
      </c>
      <c r="D171" s="18" t="s">
        <v>113</v>
      </c>
      <c r="E171" s="23">
        <v>197</v>
      </c>
    </row>
    <row r="172" spans="1:5" s="18" customFormat="1" x14ac:dyDescent="0.2">
      <c r="A172" s="18" t="s">
        <v>106</v>
      </c>
      <c r="B172" s="23">
        <v>99</v>
      </c>
      <c r="D172" s="18" t="s">
        <v>106</v>
      </c>
      <c r="E172" s="23">
        <v>103</v>
      </c>
    </row>
    <row r="173" spans="1:5" s="18" customFormat="1" x14ac:dyDescent="0.2">
      <c r="A173" s="18" t="s">
        <v>105</v>
      </c>
      <c r="B173" s="23">
        <v>62</v>
      </c>
      <c r="D173" s="18" t="s">
        <v>105</v>
      </c>
      <c r="E173" s="23">
        <v>82</v>
      </c>
    </row>
    <row r="174" spans="1:5" s="13" customFormat="1" x14ac:dyDescent="0.2">
      <c r="A174" s="18" t="s">
        <v>107</v>
      </c>
      <c r="B174" s="23">
        <v>38</v>
      </c>
      <c r="D174" s="18" t="s">
        <v>114</v>
      </c>
      <c r="E174" s="23">
        <v>62</v>
      </c>
    </row>
    <row r="175" spans="1:5" s="13" customFormat="1" x14ac:dyDescent="0.2">
      <c r="A175" s="18" t="s">
        <v>116</v>
      </c>
      <c r="B175" s="23">
        <v>35</v>
      </c>
      <c r="D175" s="18" t="s">
        <v>107</v>
      </c>
      <c r="E175" s="23">
        <v>48</v>
      </c>
    </row>
    <row r="176" spans="1:5" s="13" customFormat="1" x14ac:dyDescent="0.2">
      <c r="A176" s="46" t="s">
        <v>62</v>
      </c>
      <c r="B176" s="52">
        <f>SUM(B166:B175)</f>
        <v>1414</v>
      </c>
      <c r="D176" s="46" t="s">
        <v>62</v>
      </c>
      <c r="E176" s="52">
        <f>SUM(E166:E175)</f>
        <v>2225</v>
      </c>
    </row>
    <row r="177" spans="1:5" s="18" customFormat="1" x14ac:dyDescent="0.2">
      <c r="A177" s="46" t="s">
        <v>173</v>
      </c>
      <c r="B177" s="51">
        <f>B176/1639</f>
        <v>0.86272117144600369</v>
      </c>
      <c r="D177" s="46" t="s">
        <v>173</v>
      </c>
      <c r="E177" s="51">
        <f>E176/2618</f>
        <v>0.84988540870893814</v>
      </c>
    </row>
    <row r="178" spans="1:5" x14ac:dyDescent="0.2">
      <c r="A178" s="9"/>
    </row>
    <row r="179" spans="1:5" x14ac:dyDescent="0.2">
      <c r="A179" s="20" t="s">
        <v>61</v>
      </c>
      <c r="B179" s="50" t="s">
        <v>63</v>
      </c>
      <c r="D179" s="211" t="s">
        <v>165</v>
      </c>
      <c r="E179" s="50" t="s">
        <v>63</v>
      </c>
    </row>
    <row r="180" spans="1:5" x14ac:dyDescent="0.2">
      <c r="A180" s="9" t="s">
        <v>109</v>
      </c>
      <c r="B180" s="23">
        <v>792</v>
      </c>
      <c r="D180" s="18" t="s">
        <v>109</v>
      </c>
      <c r="E180" s="23">
        <v>279</v>
      </c>
    </row>
    <row r="181" spans="1:5" x14ac:dyDescent="0.2">
      <c r="A181" s="9" t="s">
        <v>111</v>
      </c>
      <c r="B181" s="23">
        <v>264</v>
      </c>
      <c r="D181" s="18" t="s">
        <v>111</v>
      </c>
      <c r="E181" s="23">
        <v>102</v>
      </c>
    </row>
    <row r="182" spans="1:5" x14ac:dyDescent="0.2">
      <c r="A182" s="9" t="s">
        <v>104</v>
      </c>
      <c r="B182" s="23">
        <v>245</v>
      </c>
      <c r="D182" s="18" t="s">
        <v>112</v>
      </c>
      <c r="E182" s="23">
        <v>98</v>
      </c>
    </row>
    <row r="183" spans="1:5" x14ac:dyDescent="0.2">
      <c r="A183" s="9" t="s">
        <v>110</v>
      </c>
      <c r="B183" s="23">
        <v>240</v>
      </c>
      <c r="D183" s="18" t="s">
        <v>104</v>
      </c>
      <c r="E183" s="23">
        <v>91</v>
      </c>
    </row>
    <row r="184" spans="1:5" x14ac:dyDescent="0.2">
      <c r="A184" s="9" t="s">
        <v>112</v>
      </c>
      <c r="B184" s="23">
        <v>238</v>
      </c>
      <c r="D184" s="18" t="s">
        <v>110</v>
      </c>
      <c r="E184" s="23">
        <v>72</v>
      </c>
    </row>
    <row r="185" spans="1:5" s="13" customFormat="1" x14ac:dyDescent="0.2">
      <c r="A185" s="18" t="s">
        <v>113</v>
      </c>
      <c r="B185" s="23">
        <v>173</v>
      </c>
      <c r="D185" s="18" t="s">
        <v>113</v>
      </c>
      <c r="E185" s="23">
        <v>71</v>
      </c>
    </row>
    <row r="186" spans="1:5" s="13" customFormat="1" x14ac:dyDescent="0.2">
      <c r="A186" s="18" t="s">
        <v>106</v>
      </c>
      <c r="B186" s="23">
        <v>150</v>
      </c>
      <c r="D186" s="18" t="s">
        <v>105</v>
      </c>
      <c r="E186" s="23">
        <v>38</v>
      </c>
    </row>
    <row r="187" spans="1:5" s="18" customFormat="1" x14ac:dyDescent="0.2">
      <c r="A187" s="18" t="s">
        <v>105</v>
      </c>
      <c r="B187" s="23">
        <v>70</v>
      </c>
      <c r="D187" s="18" t="s">
        <v>106</v>
      </c>
      <c r="E187" s="23">
        <v>37</v>
      </c>
    </row>
    <row r="188" spans="1:5" s="18" customFormat="1" x14ac:dyDescent="0.2">
      <c r="A188" s="18" t="s">
        <v>116</v>
      </c>
      <c r="B188" s="23">
        <v>65</v>
      </c>
      <c r="D188" s="18" t="s">
        <v>114</v>
      </c>
      <c r="E188" s="23">
        <v>22</v>
      </c>
    </row>
    <row r="189" spans="1:5" s="18" customFormat="1" x14ac:dyDescent="0.2">
      <c r="A189" s="18" t="s">
        <v>107</v>
      </c>
      <c r="B189" s="23">
        <v>64</v>
      </c>
      <c r="D189" s="18" t="s">
        <v>116</v>
      </c>
      <c r="E189" s="23">
        <v>19</v>
      </c>
    </row>
    <row r="190" spans="1:5" s="13" customFormat="1" x14ac:dyDescent="0.2">
      <c r="A190" s="46" t="s">
        <v>62</v>
      </c>
      <c r="B190" s="52">
        <f>SUM(B180:B189)</f>
        <v>2301</v>
      </c>
      <c r="D190" s="46" t="s">
        <v>62</v>
      </c>
      <c r="E190" s="52">
        <f>SUM(E180:E189)</f>
        <v>829</v>
      </c>
    </row>
    <row r="191" spans="1:5" x14ac:dyDescent="0.2">
      <c r="A191" s="46" t="s">
        <v>173</v>
      </c>
      <c r="B191" s="51">
        <f>B190/2657</f>
        <v>0.86601430184418515</v>
      </c>
      <c r="D191" s="46" t="s">
        <v>173</v>
      </c>
      <c r="E191" s="51">
        <f>E190/983</f>
        <v>0.84333672431332651</v>
      </c>
    </row>
    <row r="192" spans="1:5" x14ac:dyDescent="0.2">
      <c r="A192" s="9"/>
    </row>
    <row r="193" spans="1:5" s="19" customFormat="1" x14ac:dyDescent="0.2">
      <c r="A193" s="219"/>
      <c r="B193" s="221"/>
      <c r="C193" s="219"/>
      <c r="D193" s="219"/>
      <c r="E193" s="221"/>
    </row>
    <row r="194" spans="1:5" s="19" customFormat="1" x14ac:dyDescent="0.2">
      <c r="A194" s="224"/>
      <c r="B194" s="221"/>
      <c r="C194" s="219"/>
      <c r="D194" s="219"/>
      <c r="E194" s="221"/>
    </row>
    <row r="195" spans="1:5" s="19" customFormat="1" x14ac:dyDescent="0.2">
      <c r="A195" s="219"/>
      <c r="B195" s="221"/>
      <c r="C195" s="219"/>
      <c r="D195" s="219"/>
      <c r="E195" s="221"/>
    </row>
    <row r="196" spans="1:5" s="19" customFormat="1" x14ac:dyDescent="0.2">
      <c r="A196" s="20"/>
      <c r="B196" s="50"/>
      <c r="D196" s="20"/>
      <c r="E196" s="50"/>
    </row>
    <row r="197" spans="1:5" s="23" customFormat="1" x14ac:dyDescent="0.2">
      <c r="D197" s="156"/>
    </row>
    <row r="198" spans="1:5" s="23" customFormat="1" x14ac:dyDescent="0.2">
      <c r="D198" s="156"/>
    </row>
    <row r="199" spans="1:5" s="23" customFormat="1" x14ac:dyDescent="0.2">
      <c r="D199" s="156"/>
    </row>
    <row r="200" spans="1:5" s="23" customFormat="1" x14ac:dyDescent="0.2">
      <c r="D200" s="156"/>
    </row>
    <row r="201" spans="1:5" s="23" customFormat="1" x14ac:dyDescent="0.2">
      <c r="D201" s="156"/>
    </row>
    <row r="202" spans="1:5" s="23" customFormat="1" x14ac:dyDescent="0.2">
      <c r="D202" s="156"/>
    </row>
    <row r="203" spans="1:5" s="23" customFormat="1" x14ac:dyDescent="0.2">
      <c r="D203" s="156"/>
    </row>
    <row r="204" spans="1:5" s="23" customFormat="1" x14ac:dyDescent="0.2">
      <c r="D204" s="156"/>
    </row>
    <row r="205" spans="1:5" s="23" customFormat="1" x14ac:dyDescent="0.2">
      <c r="D205" s="156"/>
    </row>
    <row r="206" spans="1:5" s="23" customFormat="1" x14ac:dyDescent="0.2">
      <c r="D206" s="156"/>
    </row>
    <row r="207" spans="1:5" s="19" customFormat="1" x14ac:dyDescent="0.2">
      <c r="A207" s="23"/>
      <c r="B207" s="23"/>
      <c r="D207" s="46"/>
      <c r="E207" s="52"/>
    </row>
    <row r="208" spans="1:5" s="19" customFormat="1" x14ac:dyDescent="0.2">
      <c r="A208" s="23"/>
      <c r="B208" s="23"/>
      <c r="D208" s="46"/>
      <c r="E208" s="51"/>
    </row>
    <row r="209" spans="1:5" s="19" customFormat="1" x14ac:dyDescent="0.2">
      <c r="B209" s="23"/>
      <c r="E209" s="23"/>
    </row>
    <row r="210" spans="1:5" s="19" customFormat="1" x14ac:dyDescent="0.2">
      <c r="A210" s="20"/>
      <c r="B210" s="50"/>
      <c r="D210" s="20"/>
      <c r="E210" s="50"/>
    </row>
    <row r="211" spans="1:5" s="23" customFormat="1" x14ac:dyDescent="0.2"/>
    <row r="212" spans="1:5" s="23" customFormat="1" x14ac:dyDescent="0.2"/>
    <row r="213" spans="1:5" s="23" customFormat="1" x14ac:dyDescent="0.2"/>
    <row r="214" spans="1:5" s="23" customFormat="1" x14ac:dyDescent="0.2"/>
    <row r="215" spans="1:5" s="23" customFormat="1" x14ac:dyDescent="0.2"/>
    <row r="216" spans="1:5" s="23" customFormat="1" x14ac:dyDescent="0.2"/>
    <row r="217" spans="1:5" s="23" customFormat="1" x14ac:dyDescent="0.2"/>
    <row r="218" spans="1:5" s="23" customFormat="1" x14ac:dyDescent="0.2"/>
    <row r="219" spans="1:5" s="23" customFormat="1" x14ac:dyDescent="0.2"/>
    <row r="220" spans="1:5" s="23" customFormat="1" x14ac:dyDescent="0.2"/>
    <row r="221" spans="1:5" s="19" customFormat="1" x14ac:dyDescent="0.2">
      <c r="A221" s="23"/>
      <c r="B221" s="23"/>
      <c r="D221" s="23"/>
      <c r="E221" s="52"/>
    </row>
    <row r="222" spans="1:5" s="19" customFormat="1" x14ac:dyDescent="0.2">
      <c r="A222" s="23"/>
      <c r="B222" s="23"/>
      <c r="D222" s="23"/>
      <c r="E222" s="51"/>
    </row>
  </sheetData>
  <sheetProtection algorithmName="SHA-512" hashValue="GNawK7HULf3WKAdJonpp6JJdP+IbTSq0+4AtCV5PYJDnxzqLQ4Nakp2IrMiJ4CxVsUVCj2sj3zFGXkF7kuPDGQ==" saltValue="De1aXXIS1JNnbYmrnittbw==" spinCount="100000" sheet="1" objects="1" scenarios="1"/>
  <phoneticPr fontId="8" type="noConversion"/>
  <pageMargins left="0.75" right="0.75" top="1" bottom="1" header="0.5" footer="0.5"/>
  <pageSetup scale="76" fitToHeight="10" orientation="portrait" horizontalDpi="4294967292" verticalDpi="4294967292"/>
  <headerFooter>
    <oddHeader>&amp;A</oddHeader>
    <oddFooter>Page &amp;P of &amp;N</odd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4"/>
  <sheetViews>
    <sheetView workbookViewId="0">
      <pane ySplit="1" topLeftCell="A217" activePane="bottomLeft" state="frozen"/>
      <selection pane="bottomLeft" activeCell="D225" sqref="D225"/>
    </sheetView>
  </sheetViews>
  <sheetFormatPr defaultColWidth="11" defaultRowHeight="15.75" x14ac:dyDescent="0.25"/>
  <cols>
    <col min="1" max="1" width="18.75" customWidth="1"/>
    <col min="2" max="2" width="38.875" style="110" customWidth="1"/>
    <col min="3" max="3" width="11.375" style="24" customWidth="1"/>
    <col min="4" max="4" width="23.75" style="166" customWidth="1"/>
  </cols>
  <sheetData>
    <row r="1" spans="1:4" s="56" customFormat="1" ht="26.1" customHeight="1" x14ac:dyDescent="0.25">
      <c r="A1" s="223" t="s">
        <v>166</v>
      </c>
      <c r="B1" s="109"/>
      <c r="C1" s="170"/>
      <c r="D1" s="165"/>
    </row>
    <row r="2" spans="1:4" s="43" customFormat="1" ht="12.75" x14ac:dyDescent="0.2">
      <c r="C2" s="60"/>
      <c r="D2" s="166"/>
    </row>
    <row r="3" spans="1:4" s="43" customFormat="1" ht="12.75" x14ac:dyDescent="0.2">
      <c r="A3" s="27" t="s">
        <v>33</v>
      </c>
      <c r="B3" s="112"/>
      <c r="C3" s="171"/>
      <c r="D3" s="167"/>
    </row>
    <row r="4" spans="1:4" s="43" customFormat="1" ht="12.75" x14ac:dyDescent="0.2">
      <c r="C4" s="60"/>
      <c r="D4" s="166"/>
    </row>
    <row r="5" spans="1:4" s="43" customFormat="1" ht="12.75" x14ac:dyDescent="0.2">
      <c r="A5" s="43" t="s">
        <v>64</v>
      </c>
      <c r="B5" s="43" t="s">
        <v>56</v>
      </c>
      <c r="C5" s="60" t="s">
        <v>56</v>
      </c>
      <c r="D5" s="166" t="s">
        <v>56</v>
      </c>
    </row>
    <row r="6" spans="1:4" s="43" customFormat="1" ht="12.75" x14ac:dyDescent="0.2">
      <c r="C6" s="60"/>
      <c r="D6" s="166"/>
    </row>
    <row r="7" spans="1:4" s="43" customFormat="1" ht="12.75" x14ac:dyDescent="0.2">
      <c r="C7" s="60"/>
      <c r="D7" s="166"/>
    </row>
    <row r="8" spans="1:4" s="43" customFormat="1" ht="12.75" x14ac:dyDescent="0.2">
      <c r="A8" s="27" t="s">
        <v>28</v>
      </c>
      <c r="B8" s="112"/>
      <c r="C8" s="171"/>
      <c r="D8" s="167"/>
    </row>
    <row r="9" spans="1:4" s="61" customFormat="1" ht="12.75" x14ac:dyDescent="0.2">
      <c r="A9" s="34"/>
      <c r="C9" s="154"/>
      <c r="D9" s="168"/>
    </row>
    <row r="10" spans="1:4" s="43" customFormat="1" ht="12.75" x14ac:dyDescent="0.2">
      <c r="B10" s="113" t="s">
        <v>83</v>
      </c>
      <c r="C10" s="58" t="s">
        <v>63</v>
      </c>
      <c r="D10" s="248" t="s">
        <v>174</v>
      </c>
    </row>
    <row r="11" spans="1:4" s="43" customFormat="1" ht="12.75" x14ac:dyDescent="0.2">
      <c r="A11" s="113" t="s">
        <v>81</v>
      </c>
      <c r="B11" s="43" t="s">
        <v>109</v>
      </c>
      <c r="C11" s="60">
        <v>1869</v>
      </c>
      <c r="D11" s="166">
        <f>C11/5965</f>
        <v>0.31332774518021794</v>
      </c>
    </row>
    <row r="12" spans="1:4" s="43" customFormat="1" ht="12.75" x14ac:dyDescent="0.2">
      <c r="B12" s="43" t="s">
        <v>106</v>
      </c>
      <c r="C12" s="60">
        <v>1019</v>
      </c>
      <c r="D12" s="166">
        <f t="shared" ref="D12:D20" si="0">C12/5965</f>
        <v>0.17082984073763621</v>
      </c>
    </row>
    <row r="13" spans="1:4" s="43" customFormat="1" ht="12.75" x14ac:dyDescent="0.2">
      <c r="B13" s="43" t="s">
        <v>104</v>
      </c>
      <c r="C13" s="60">
        <v>618</v>
      </c>
      <c r="D13" s="166">
        <f>C13/5965</f>
        <v>0.10360435875943001</v>
      </c>
    </row>
    <row r="14" spans="1:4" s="43" customFormat="1" ht="12.75" x14ac:dyDescent="0.2">
      <c r="B14" s="43" t="s">
        <v>111</v>
      </c>
      <c r="C14" s="60">
        <v>526</v>
      </c>
      <c r="D14" s="166">
        <f t="shared" si="0"/>
        <v>8.8181056160938812E-2</v>
      </c>
    </row>
    <row r="15" spans="1:4" s="43" customFormat="1" ht="12.75" x14ac:dyDescent="0.2">
      <c r="B15" s="43" t="s">
        <v>124</v>
      </c>
      <c r="C15" s="60">
        <v>407</v>
      </c>
      <c r="D15" s="166">
        <f t="shared" si="0"/>
        <v>6.8231349538977373E-2</v>
      </c>
    </row>
    <row r="16" spans="1:4" s="43" customFormat="1" ht="12.75" x14ac:dyDescent="0.2">
      <c r="B16" s="114" t="s">
        <v>110</v>
      </c>
      <c r="C16" s="172">
        <v>399</v>
      </c>
      <c r="D16" s="166">
        <f t="shared" si="0"/>
        <v>6.6890192791282485E-2</v>
      </c>
    </row>
    <row r="17" spans="1:4" s="43" customFormat="1" ht="12.75" x14ac:dyDescent="0.2">
      <c r="B17" s="114" t="s">
        <v>107</v>
      </c>
      <c r="C17" s="172">
        <v>269</v>
      </c>
      <c r="D17" s="166">
        <f>C17/5965</f>
        <v>4.5096395641240572E-2</v>
      </c>
    </row>
    <row r="18" spans="1:4" s="43" customFormat="1" ht="12.75" x14ac:dyDescent="0.2">
      <c r="B18" s="114" t="s">
        <v>119</v>
      </c>
      <c r="C18" s="172">
        <v>88</v>
      </c>
      <c r="D18" s="166">
        <f t="shared" si="0"/>
        <v>1.4752724224643755E-2</v>
      </c>
    </row>
    <row r="19" spans="1:4" s="43" customFormat="1" ht="12.75" x14ac:dyDescent="0.2">
      <c r="B19" s="114" t="s">
        <v>108</v>
      </c>
      <c r="C19" s="172">
        <v>87</v>
      </c>
      <c r="D19" s="166">
        <f t="shared" si="0"/>
        <v>1.4585079631181894E-2</v>
      </c>
    </row>
    <row r="20" spans="1:4" s="43" customFormat="1" ht="12.75" x14ac:dyDescent="0.2">
      <c r="B20" s="114" t="s">
        <v>112</v>
      </c>
      <c r="C20" s="172">
        <v>84</v>
      </c>
      <c r="D20" s="166">
        <f t="shared" si="0"/>
        <v>1.4082145850796313E-2</v>
      </c>
    </row>
    <row r="21" spans="1:4" s="43" customFormat="1" ht="12.75" x14ac:dyDescent="0.2">
      <c r="B21" s="114"/>
      <c r="C21" s="172"/>
      <c r="D21" s="166"/>
    </row>
    <row r="22" spans="1:4" s="43" customFormat="1" ht="12.75" x14ac:dyDescent="0.2">
      <c r="A22" s="113" t="s">
        <v>15</v>
      </c>
      <c r="B22" s="43" t="s">
        <v>109</v>
      </c>
      <c r="C22" s="60">
        <v>30</v>
      </c>
      <c r="D22" s="166">
        <f>C22/5965</f>
        <v>5.0293378038558257E-3</v>
      </c>
    </row>
    <row r="23" spans="1:4" s="43" customFormat="1" ht="12.75" x14ac:dyDescent="0.2">
      <c r="B23" s="43" t="s">
        <v>124</v>
      </c>
      <c r="C23" s="60">
        <v>14</v>
      </c>
      <c r="D23" s="166">
        <f t="shared" ref="D23:D31" si="1">C23/5965</f>
        <v>2.3470243084660518E-3</v>
      </c>
    </row>
    <row r="24" spans="1:4" s="43" customFormat="1" ht="12.75" x14ac:dyDescent="0.2">
      <c r="B24" s="114" t="s">
        <v>110</v>
      </c>
      <c r="C24" s="60">
        <v>5</v>
      </c>
      <c r="D24" s="166">
        <f>C24/5965</f>
        <v>8.3822296730930428E-4</v>
      </c>
    </row>
    <row r="25" spans="1:4" s="43" customFormat="1" ht="12.75" x14ac:dyDescent="0.2">
      <c r="B25" s="43" t="s">
        <v>106</v>
      </c>
      <c r="C25" s="60">
        <v>5</v>
      </c>
      <c r="D25" s="166">
        <f t="shared" si="1"/>
        <v>8.3822296730930428E-4</v>
      </c>
    </row>
    <row r="26" spans="1:4" s="43" customFormat="1" ht="12.75" x14ac:dyDescent="0.2">
      <c r="B26" s="43" t="s">
        <v>104</v>
      </c>
      <c r="C26" s="60">
        <v>4</v>
      </c>
      <c r="D26" s="166">
        <f t="shared" si="1"/>
        <v>6.7057837384744347E-4</v>
      </c>
    </row>
    <row r="27" spans="1:4" s="43" customFormat="1" ht="12.75" x14ac:dyDescent="0.2">
      <c r="B27" s="115" t="s">
        <v>125</v>
      </c>
      <c r="C27" s="173">
        <v>2</v>
      </c>
      <c r="D27" s="166">
        <f t="shared" si="1"/>
        <v>3.3528918692372173E-4</v>
      </c>
    </row>
    <row r="28" spans="1:4" s="43" customFormat="1" ht="12.75" x14ac:dyDescent="0.2">
      <c r="B28" s="114" t="s">
        <v>108</v>
      </c>
      <c r="C28" s="173">
        <v>2</v>
      </c>
      <c r="D28" s="166">
        <f t="shared" si="1"/>
        <v>3.3528918692372173E-4</v>
      </c>
    </row>
    <row r="29" spans="1:4" s="43" customFormat="1" ht="12.75" x14ac:dyDescent="0.2">
      <c r="B29" s="114" t="s">
        <v>112</v>
      </c>
      <c r="C29" s="173">
        <v>2</v>
      </c>
      <c r="D29" s="166">
        <f>C29/5965</f>
        <v>3.3528918692372173E-4</v>
      </c>
    </row>
    <row r="30" spans="1:4" s="43" customFormat="1" ht="12.75" x14ac:dyDescent="0.2">
      <c r="B30" s="115" t="s">
        <v>105</v>
      </c>
      <c r="C30" s="173">
        <v>2</v>
      </c>
      <c r="D30" s="166">
        <f t="shared" si="1"/>
        <v>3.3528918692372173E-4</v>
      </c>
    </row>
    <row r="31" spans="1:4" s="43" customFormat="1" ht="12.75" x14ac:dyDescent="0.2">
      <c r="B31" s="114" t="s">
        <v>107</v>
      </c>
      <c r="C31" s="173">
        <v>2</v>
      </c>
      <c r="D31" s="166">
        <f t="shared" si="1"/>
        <v>3.3528918692372173E-4</v>
      </c>
    </row>
    <row r="32" spans="1:4" s="43" customFormat="1" ht="12.75" x14ac:dyDescent="0.2">
      <c r="B32" s="113"/>
      <c r="C32" s="60"/>
      <c r="D32" s="166"/>
    </row>
    <row r="33" spans="1:5" s="43" customFormat="1" ht="12.75" x14ac:dyDescent="0.2">
      <c r="A33" s="113" t="s">
        <v>120</v>
      </c>
      <c r="B33" s="43" t="s">
        <v>124</v>
      </c>
      <c r="C33" s="60">
        <v>3</v>
      </c>
      <c r="D33" s="166">
        <f t="shared" ref="D33:D38" si="2">C33/5965</f>
        <v>5.0293378038558255E-4</v>
      </c>
      <c r="E33" s="136" t="s">
        <v>151</v>
      </c>
    </row>
    <row r="34" spans="1:5" s="43" customFormat="1" ht="12.75" x14ac:dyDescent="0.2">
      <c r="B34" s="43" t="s">
        <v>104</v>
      </c>
      <c r="C34" s="60">
        <v>3</v>
      </c>
      <c r="D34" s="166">
        <f t="shared" si="2"/>
        <v>5.0293378038558255E-4</v>
      </c>
    </row>
    <row r="35" spans="1:5" s="43" customFormat="1" ht="12.75" x14ac:dyDescent="0.2">
      <c r="B35" s="43" t="s">
        <v>111</v>
      </c>
      <c r="C35" s="60">
        <v>3</v>
      </c>
      <c r="D35" s="166">
        <f t="shared" si="2"/>
        <v>5.0293378038558255E-4</v>
      </c>
    </row>
    <row r="36" spans="1:5" s="43" customFormat="1" ht="12.75" x14ac:dyDescent="0.2">
      <c r="B36" s="43" t="s">
        <v>106</v>
      </c>
      <c r="C36" s="60">
        <v>2</v>
      </c>
      <c r="D36" s="166">
        <f t="shared" si="2"/>
        <v>3.3528918692372173E-4</v>
      </c>
    </row>
    <row r="37" spans="1:5" s="43" customFormat="1" ht="12.75" x14ac:dyDescent="0.2">
      <c r="B37" s="114" t="s">
        <v>110</v>
      </c>
      <c r="C37" s="172">
        <v>1</v>
      </c>
      <c r="D37" s="166">
        <f t="shared" si="2"/>
        <v>1.6764459346186087E-4</v>
      </c>
    </row>
    <row r="38" spans="1:5" s="43" customFormat="1" ht="12.75" x14ac:dyDescent="0.2">
      <c r="B38" s="114" t="s">
        <v>107</v>
      </c>
      <c r="C38" s="172">
        <v>1</v>
      </c>
      <c r="D38" s="166">
        <f t="shared" si="2"/>
        <v>1.6764459346186087E-4</v>
      </c>
    </row>
    <row r="39" spans="1:5" s="43" customFormat="1" ht="12.75" x14ac:dyDescent="0.2">
      <c r="C39" s="60"/>
      <c r="D39" s="166"/>
    </row>
    <row r="40" spans="1:5" s="43" customFormat="1" ht="12.75" x14ac:dyDescent="0.2">
      <c r="A40" s="113" t="s">
        <v>126</v>
      </c>
      <c r="B40" s="43" t="s">
        <v>109</v>
      </c>
      <c r="C40" s="60">
        <v>1</v>
      </c>
      <c r="D40" s="166">
        <f t="shared" ref="D40:D41" si="3">C40/5965</f>
        <v>1.6764459346186087E-4</v>
      </c>
      <c r="E40" s="136" t="s">
        <v>152</v>
      </c>
    </row>
    <row r="41" spans="1:5" s="43" customFormat="1" ht="12.75" x14ac:dyDescent="0.2">
      <c r="B41" s="43" t="s">
        <v>124</v>
      </c>
      <c r="C41" s="60">
        <v>1</v>
      </c>
      <c r="D41" s="166">
        <f t="shared" si="3"/>
        <v>1.6764459346186087E-4</v>
      </c>
    </row>
    <row r="42" spans="1:5" s="43" customFormat="1" ht="12.75" x14ac:dyDescent="0.2">
      <c r="C42" s="60"/>
      <c r="D42" s="166"/>
    </row>
    <row r="43" spans="1:5" s="43" customFormat="1" ht="12.75" x14ac:dyDescent="0.2">
      <c r="A43" s="113" t="s">
        <v>127</v>
      </c>
      <c r="B43" s="43" t="s">
        <v>109</v>
      </c>
      <c r="C43" s="60">
        <v>1</v>
      </c>
      <c r="D43" s="166">
        <f>C43/5965</f>
        <v>1.6764459346186087E-4</v>
      </c>
      <c r="E43" s="136" t="s">
        <v>153</v>
      </c>
    </row>
    <row r="44" spans="1:5" s="43" customFormat="1" ht="12.75" x14ac:dyDescent="0.2">
      <c r="C44" s="60"/>
      <c r="D44" s="166"/>
    </row>
    <row r="45" spans="1:5" s="43" customFormat="1" ht="12.75" x14ac:dyDescent="0.2">
      <c r="C45" s="60"/>
      <c r="D45" s="166"/>
    </row>
    <row r="46" spans="1:5" s="43" customFormat="1" ht="12.75" x14ac:dyDescent="0.2">
      <c r="A46" s="27" t="s">
        <v>27</v>
      </c>
      <c r="B46" s="112"/>
      <c r="C46" s="171"/>
      <c r="D46" s="167"/>
    </row>
    <row r="47" spans="1:5" s="43" customFormat="1" ht="12.75" x14ac:dyDescent="0.2">
      <c r="C47" s="60"/>
      <c r="D47" s="166"/>
    </row>
    <row r="48" spans="1:5" s="43" customFormat="1" ht="12.75" x14ac:dyDescent="0.2">
      <c r="B48" s="113" t="s">
        <v>83</v>
      </c>
      <c r="C48" s="58" t="s">
        <v>63</v>
      </c>
      <c r="D48" s="169" t="s">
        <v>174</v>
      </c>
    </row>
    <row r="49" spans="1:4" s="43" customFormat="1" ht="12.75" x14ac:dyDescent="0.2">
      <c r="A49" s="34" t="s">
        <v>81</v>
      </c>
      <c r="B49" s="61" t="s">
        <v>109</v>
      </c>
      <c r="C49" s="154">
        <v>359</v>
      </c>
      <c r="D49" s="168">
        <f>C49/3029</f>
        <v>0.11852096401452625</v>
      </c>
    </row>
    <row r="50" spans="1:4" s="43" customFormat="1" ht="12.75" x14ac:dyDescent="0.2">
      <c r="A50" s="20"/>
      <c r="B50" s="43" t="s">
        <v>104</v>
      </c>
      <c r="C50" s="60">
        <v>244</v>
      </c>
      <c r="D50" s="168">
        <f t="shared" ref="D50:D58" si="4">C50/3029</f>
        <v>8.0554638494552661E-2</v>
      </c>
    </row>
    <row r="51" spans="1:4" s="43" customFormat="1" ht="12.75" x14ac:dyDescent="0.2">
      <c r="A51" s="20"/>
      <c r="B51" s="43" t="s">
        <v>111</v>
      </c>
      <c r="C51" s="60">
        <v>221</v>
      </c>
      <c r="D51" s="168">
        <f t="shared" si="4"/>
        <v>7.2961373390557943E-2</v>
      </c>
    </row>
    <row r="52" spans="1:4" s="43" customFormat="1" ht="12.75" x14ac:dyDescent="0.2">
      <c r="A52" s="20"/>
      <c r="B52" s="43" t="s">
        <v>119</v>
      </c>
      <c r="C52" s="60">
        <v>221</v>
      </c>
      <c r="D52" s="168">
        <f t="shared" si="4"/>
        <v>7.2961373390557943E-2</v>
      </c>
    </row>
    <row r="53" spans="1:4" s="43" customFormat="1" ht="12.75" x14ac:dyDescent="0.2">
      <c r="A53" s="20"/>
      <c r="B53" s="43" t="s">
        <v>113</v>
      </c>
      <c r="C53" s="60">
        <v>73</v>
      </c>
      <c r="D53" s="168">
        <f t="shared" si="4"/>
        <v>2.4100363156157146E-2</v>
      </c>
    </row>
    <row r="54" spans="1:4" s="43" customFormat="1" ht="12.75" x14ac:dyDescent="0.2">
      <c r="B54" s="43" t="s">
        <v>115</v>
      </c>
      <c r="C54" s="60">
        <v>63</v>
      </c>
      <c r="D54" s="168">
        <f t="shared" si="4"/>
        <v>2.079894354572466E-2</v>
      </c>
    </row>
    <row r="55" spans="1:4" s="43" customFormat="1" ht="12.75" x14ac:dyDescent="0.2">
      <c r="B55" s="43" t="s">
        <v>112</v>
      </c>
      <c r="C55" s="60">
        <v>57</v>
      </c>
      <c r="D55" s="168">
        <f t="shared" si="4"/>
        <v>1.8818091779465172E-2</v>
      </c>
    </row>
    <row r="56" spans="1:4" s="43" customFormat="1" ht="12.75" x14ac:dyDescent="0.2">
      <c r="B56" s="43" t="s">
        <v>105</v>
      </c>
      <c r="C56" s="60">
        <v>47</v>
      </c>
      <c r="D56" s="168">
        <f t="shared" si="4"/>
        <v>1.5516672169032684E-2</v>
      </c>
    </row>
    <row r="57" spans="1:4" s="43" customFormat="1" ht="12.75" x14ac:dyDescent="0.2">
      <c r="B57" s="43" t="s">
        <v>133</v>
      </c>
      <c r="C57" s="60">
        <v>35</v>
      </c>
      <c r="D57" s="168">
        <f t="shared" si="4"/>
        <v>1.1554968636513702E-2</v>
      </c>
    </row>
    <row r="58" spans="1:4" s="43" customFormat="1" ht="12.75" x14ac:dyDescent="0.2">
      <c r="B58" s="43" t="s">
        <v>107</v>
      </c>
      <c r="C58" s="60">
        <v>32</v>
      </c>
      <c r="D58" s="168">
        <f t="shared" si="4"/>
        <v>1.0564542753383956E-2</v>
      </c>
    </row>
    <row r="59" spans="1:4" s="43" customFormat="1" ht="12.75" x14ac:dyDescent="0.2">
      <c r="A59" s="20"/>
      <c r="C59" s="60"/>
      <c r="D59" s="166"/>
    </row>
    <row r="60" spans="1:4" s="43" customFormat="1" ht="12.75" x14ac:dyDescent="0.2">
      <c r="A60" s="20" t="s">
        <v>44</v>
      </c>
      <c r="B60" s="43" t="s">
        <v>109</v>
      </c>
      <c r="C60" s="60">
        <v>174</v>
      </c>
      <c r="D60" s="168">
        <f t="shared" ref="D60:D69" si="5">C60/3029</f>
        <v>5.7444701221525257E-2</v>
      </c>
    </row>
    <row r="61" spans="1:4" s="43" customFormat="1" ht="12.75" x14ac:dyDescent="0.2">
      <c r="A61" s="20"/>
      <c r="B61" s="43" t="s">
        <v>111</v>
      </c>
      <c r="C61" s="60">
        <v>130</v>
      </c>
      <c r="D61" s="168">
        <f t="shared" si="5"/>
        <v>4.2918454935622317E-2</v>
      </c>
    </row>
    <row r="62" spans="1:4" s="43" customFormat="1" ht="12.75" x14ac:dyDescent="0.2">
      <c r="B62" s="43" t="s">
        <v>104</v>
      </c>
      <c r="C62" s="60">
        <v>122</v>
      </c>
      <c r="D62" s="168">
        <f t="shared" si="5"/>
        <v>4.027731924727633E-2</v>
      </c>
    </row>
    <row r="63" spans="1:4" s="43" customFormat="1" ht="12.75" x14ac:dyDescent="0.2">
      <c r="B63" s="43" t="s">
        <v>112</v>
      </c>
      <c r="C63" s="60">
        <v>75</v>
      </c>
      <c r="D63" s="168">
        <f t="shared" si="5"/>
        <v>2.4760647078243644E-2</v>
      </c>
    </row>
    <row r="64" spans="1:4" s="43" customFormat="1" ht="12.75" x14ac:dyDescent="0.2">
      <c r="B64" s="43" t="s">
        <v>119</v>
      </c>
      <c r="C64" s="60">
        <v>71</v>
      </c>
      <c r="D64" s="168">
        <f t="shared" si="5"/>
        <v>2.3440079234070651E-2</v>
      </c>
    </row>
    <row r="65" spans="1:4" s="43" customFormat="1" ht="12.75" x14ac:dyDescent="0.2">
      <c r="B65" s="43" t="s">
        <v>105</v>
      </c>
      <c r="C65" s="60">
        <v>46</v>
      </c>
      <c r="D65" s="168">
        <f t="shared" si="5"/>
        <v>1.5186530207989435E-2</v>
      </c>
    </row>
    <row r="66" spans="1:4" s="43" customFormat="1" ht="12.75" x14ac:dyDescent="0.2">
      <c r="B66" s="43" t="s">
        <v>113</v>
      </c>
      <c r="C66" s="60">
        <v>46</v>
      </c>
      <c r="D66" s="168">
        <f t="shared" si="5"/>
        <v>1.5186530207989435E-2</v>
      </c>
    </row>
    <row r="67" spans="1:4" s="43" customFormat="1" ht="12.75" x14ac:dyDescent="0.2">
      <c r="B67" s="43" t="s">
        <v>115</v>
      </c>
      <c r="C67" s="60">
        <v>41</v>
      </c>
      <c r="D67" s="168">
        <f t="shared" si="5"/>
        <v>1.3535820402773192E-2</v>
      </c>
    </row>
    <row r="68" spans="1:4" s="43" customFormat="1" ht="12.75" x14ac:dyDescent="0.2">
      <c r="B68" s="43" t="s">
        <v>110</v>
      </c>
      <c r="C68" s="60">
        <v>21</v>
      </c>
      <c r="D68" s="168">
        <f t="shared" si="5"/>
        <v>6.9329811819082206E-3</v>
      </c>
    </row>
    <row r="69" spans="1:4" s="43" customFormat="1" ht="12.75" x14ac:dyDescent="0.2">
      <c r="B69" s="43" t="s">
        <v>133</v>
      </c>
      <c r="C69" s="60">
        <v>16</v>
      </c>
      <c r="D69" s="168">
        <f t="shared" si="5"/>
        <v>5.2822713766919778E-3</v>
      </c>
    </row>
    <row r="70" spans="1:4" s="43" customFormat="1" ht="12.75" x14ac:dyDescent="0.2">
      <c r="C70" s="60"/>
      <c r="D70" s="166"/>
    </row>
    <row r="71" spans="1:4" s="43" customFormat="1" ht="12.75" x14ac:dyDescent="0.2">
      <c r="A71" s="20" t="s">
        <v>31</v>
      </c>
      <c r="B71" s="43" t="s">
        <v>104</v>
      </c>
      <c r="C71" s="60">
        <v>136</v>
      </c>
      <c r="D71" s="168">
        <f t="shared" ref="D71:D80" si="6">C71/3029</f>
        <v>4.489930670188181E-2</v>
      </c>
    </row>
    <row r="72" spans="1:4" s="43" customFormat="1" ht="12.75" x14ac:dyDescent="0.2">
      <c r="A72" s="20"/>
      <c r="B72" s="43" t="s">
        <v>119</v>
      </c>
      <c r="C72" s="60">
        <v>111</v>
      </c>
      <c r="D72" s="168">
        <f t="shared" si="6"/>
        <v>3.6645757675800597E-2</v>
      </c>
    </row>
    <row r="73" spans="1:4" s="43" customFormat="1" ht="12.75" x14ac:dyDescent="0.2">
      <c r="A73" s="20"/>
      <c r="B73" s="43" t="s">
        <v>109</v>
      </c>
      <c r="C73" s="60">
        <v>105</v>
      </c>
      <c r="D73" s="168">
        <f t="shared" si="6"/>
        <v>3.4664905909541105E-2</v>
      </c>
    </row>
    <row r="74" spans="1:4" s="43" customFormat="1" ht="12.75" x14ac:dyDescent="0.2">
      <c r="A74" s="20"/>
      <c r="B74" s="43" t="s">
        <v>111</v>
      </c>
      <c r="C74" s="60">
        <v>76</v>
      </c>
      <c r="D74" s="168">
        <f t="shared" si="6"/>
        <v>2.5090789039286892E-2</v>
      </c>
    </row>
    <row r="75" spans="1:4" s="43" customFormat="1" ht="12.75" x14ac:dyDescent="0.2">
      <c r="A75" s="20"/>
      <c r="B75" s="43" t="s">
        <v>113</v>
      </c>
      <c r="C75" s="60">
        <v>43</v>
      </c>
      <c r="D75" s="168">
        <f t="shared" si="6"/>
        <v>1.4196104324859689E-2</v>
      </c>
    </row>
    <row r="76" spans="1:4" s="43" customFormat="1" ht="12.75" x14ac:dyDescent="0.2">
      <c r="B76" s="43" t="s">
        <v>112</v>
      </c>
      <c r="C76" s="60">
        <v>37</v>
      </c>
      <c r="D76" s="168">
        <f t="shared" si="6"/>
        <v>1.2215252558600198E-2</v>
      </c>
    </row>
    <row r="77" spans="1:4" s="43" customFormat="1" ht="12.75" x14ac:dyDescent="0.2">
      <c r="B77" s="43" t="s">
        <v>105</v>
      </c>
      <c r="C77" s="60">
        <v>31</v>
      </c>
      <c r="D77" s="168">
        <f t="shared" si="6"/>
        <v>1.0234400792340706E-2</v>
      </c>
    </row>
    <row r="78" spans="1:4" s="43" customFormat="1" ht="12.75" x14ac:dyDescent="0.2">
      <c r="B78" s="43" t="s">
        <v>115</v>
      </c>
      <c r="C78" s="60">
        <v>30</v>
      </c>
      <c r="D78" s="168">
        <f t="shared" si="6"/>
        <v>9.9042588312974571E-3</v>
      </c>
    </row>
    <row r="79" spans="1:4" s="43" customFormat="1" ht="12.75" x14ac:dyDescent="0.2">
      <c r="B79" s="43" t="s">
        <v>117</v>
      </c>
      <c r="C79" s="60">
        <v>18</v>
      </c>
      <c r="D79" s="168">
        <f t="shared" si="6"/>
        <v>5.9425552987784746E-3</v>
      </c>
    </row>
    <row r="80" spans="1:4" s="43" customFormat="1" ht="12.75" x14ac:dyDescent="0.2">
      <c r="B80" s="43" t="s">
        <v>133</v>
      </c>
      <c r="C80" s="60">
        <v>16</v>
      </c>
      <c r="D80" s="168">
        <f t="shared" si="6"/>
        <v>5.2822713766919778E-3</v>
      </c>
    </row>
    <row r="81" spans="1:5" s="43" customFormat="1" ht="12.75" x14ac:dyDescent="0.2">
      <c r="C81" s="60"/>
      <c r="D81" s="168"/>
    </row>
    <row r="82" spans="1:5" s="43" customFormat="1" ht="12.75" x14ac:dyDescent="0.2">
      <c r="A82" s="245" t="s">
        <v>172</v>
      </c>
      <c r="B82" s="43" t="s">
        <v>115</v>
      </c>
      <c r="C82" s="60">
        <v>1</v>
      </c>
      <c r="D82" s="168">
        <f>C82/3029</f>
        <v>3.3014196104324861E-4</v>
      </c>
      <c r="E82" s="136" t="s">
        <v>153</v>
      </c>
    </row>
    <row r="83" spans="1:5" s="43" customFormat="1" ht="12.75" x14ac:dyDescent="0.2">
      <c r="C83" s="60"/>
      <c r="D83" s="166"/>
    </row>
    <row r="84" spans="1:5" s="43" customFormat="1" ht="12.75" x14ac:dyDescent="0.2">
      <c r="A84" s="20" t="s">
        <v>128</v>
      </c>
      <c r="B84" s="43" t="s">
        <v>111</v>
      </c>
      <c r="C84" s="60">
        <v>3</v>
      </c>
      <c r="D84" s="168">
        <f t="shared" ref="D84:D90" si="7">C84/3029</f>
        <v>9.9042588312974584E-4</v>
      </c>
      <c r="E84" s="136" t="s">
        <v>154</v>
      </c>
    </row>
    <row r="85" spans="1:5" s="43" customFormat="1" ht="12.75" x14ac:dyDescent="0.2">
      <c r="A85" s="20"/>
      <c r="B85" s="43" t="s">
        <v>134</v>
      </c>
      <c r="C85" s="60">
        <v>2</v>
      </c>
      <c r="D85" s="168">
        <f t="shared" si="7"/>
        <v>6.6028392208649722E-4</v>
      </c>
    </row>
    <row r="86" spans="1:5" s="43" customFormat="1" ht="12.75" x14ac:dyDescent="0.2">
      <c r="B86" s="43" t="s">
        <v>130</v>
      </c>
      <c r="C86" s="60">
        <v>1</v>
      </c>
      <c r="D86" s="168">
        <f t="shared" si="7"/>
        <v>3.3014196104324861E-4</v>
      </c>
    </row>
    <row r="87" spans="1:5" s="43" customFormat="1" ht="12.75" x14ac:dyDescent="0.2">
      <c r="B87" s="43" t="s">
        <v>112</v>
      </c>
      <c r="C87" s="60">
        <v>1</v>
      </c>
      <c r="D87" s="168">
        <f t="shared" si="7"/>
        <v>3.3014196104324861E-4</v>
      </c>
    </row>
    <row r="88" spans="1:5" s="43" customFormat="1" ht="12.75" x14ac:dyDescent="0.2">
      <c r="B88" s="43" t="s">
        <v>135</v>
      </c>
      <c r="C88" s="60">
        <v>1</v>
      </c>
      <c r="D88" s="168">
        <f t="shared" si="7"/>
        <v>3.3014196104324861E-4</v>
      </c>
    </row>
    <row r="89" spans="1:5" s="43" customFormat="1" ht="12.75" x14ac:dyDescent="0.2">
      <c r="B89" s="43" t="s">
        <v>113</v>
      </c>
      <c r="C89" s="60">
        <v>1</v>
      </c>
      <c r="D89" s="168">
        <f t="shared" si="7"/>
        <v>3.3014196104324861E-4</v>
      </c>
    </row>
    <row r="90" spans="1:5" s="43" customFormat="1" ht="12.75" x14ac:dyDescent="0.2">
      <c r="B90" s="43" t="s">
        <v>104</v>
      </c>
      <c r="C90" s="60">
        <v>1</v>
      </c>
      <c r="D90" s="168">
        <f t="shared" si="7"/>
        <v>3.3014196104324861E-4</v>
      </c>
    </row>
    <row r="91" spans="1:5" s="43" customFormat="1" ht="12.75" x14ac:dyDescent="0.2">
      <c r="C91" s="60"/>
      <c r="D91" s="168"/>
    </row>
    <row r="92" spans="1:5" s="43" customFormat="1" ht="12.75" x14ac:dyDescent="0.2">
      <c r="C92" s="60"/>
      <c r="D92" s="166"/>
    </row>
    <row r="93" spans="1:5" s="43" customFormat="1" ht="12.75" x14ac:dyDescent="0.2">
      <c r="A93" s="27" t="s">
        <v>84</v>
      </c>
      <c r="B93" s="112"/>
      <c r="C93" s="171"/>
      <c r="D93" s="167"/>
    </row>
    <row r="94" spans="1:5" s="43" customFormat="1" ht="12.75" x14ac:dyDescent="0.2">
      <c r="C94" s="60"/>
      <c r="D94" s="166"/>
    </row>
    <row r="95" spans="1:5" s="43" customFormat="1" ht="12.75" x14ac:dyDescent="0.2">
      <c r="A95" s="43" t="s">
        <v>64</v>
      </c>
      <c r="B95" s="43" t="s">
        <v>56</v>
      </c>
      <c r="C95" s="60" t="s">
        <v>56</v>
      </c>
      <c r="D95" s="166" t="s">
        <v>56</v>
      </c>
    </row>
    <row r="96" spans="1:5" s="43" customFormat="1" ht="12.75" x14ac:dyDescent="0.2">
      <c r="C96" s="60"/>
      <c r="D96" s="166"/>
    </row>
    <row r="97" spans="1:4" s="43" customFormat="1" ht="12.75" x14ac:dyDescent="0.2">
      <c r="C97" s="60"/>
      <c r="D97" s="166"/>
    </row>
    <row r="98" spans="1:4" s="43" customFormat="1" ht="12.75" x14ac:dyDescent="0.2">
      <c r="A98" s="27" t="s">
        <v>43</v>
      </c>
      <c r="B98" s="112"/>
      <c r="C98" s="171"/>
      <c r="D98" s="167"/>
    </row>
    <row r="99" spans="1:4" s="43" customFormat="1" ht="12.75" x14ac:dyDescent="0.2">
      <c r="C99" s="60"/>
      <c r="D99" s="166"/>
    </row>
    <row r="100" spans="1:4" s="43" customFormat="1" ht="12.75" x14ac:dyDescent="0.2">
      <c r="B100" s="113" t="s">
        <v>83</v>
      </c>
      <c r="C100" s="58" t="s">
        <v>63</v>
      </c>
      <c r="D100" s="169" t="s">
        <v>174</v>
      </c>
    </row>
    <row r="101" spans="1:4" s="43" customFormat="1" ht="12.75" x14ac:dyDescent="0.2">
      <c r="A101" s="116" t="s">
        <v>81</v>
      </c>
      <c r="B101" s="117" t="s">
        <v>107</v>
      </c>
      <c r="C101" s="60">
        <v>5724</v>
      </c>
      <c r="D101" s="166">
        <f>C101/48037</f>
        <v>0.11915814892686888</v>
      </c>
    </row>
    <row r="102" spans="1:4" s="43" customFormat="1" ht="12.75" x14ac:dyDescent="0.2">
      <c r="A102" s="20"/>
      <c r="B102" s="117" t="s">
        <v>109</v>
      </c>
      <c r="C102" s="60">
        <v>4214</v>
      </c>
      <c r="D102" s="166">
        <f t="shared" ref="D102:D110" si="8">C102/48037</f>
        <v>8.7724046047838122E-2</v>
      </c>
    </row>
    <row r="103" spans="1:4" s="43" customFormat="1" ht="12.75" x14ac:dyDescent="0.2">
      <c r="A103" s="20"/>
      <c r="B103" s="117" t="s">
        <v>122</v>
      </c>
      <c r="C103" s="60">
        <v>1996</v>
      </c>
      <c r="D103" s="166">
        <f t="shared" si="8"/>
        <v>4.1551304203010182E-2</v>
      </c>
    </row>
    <row r="104" spans="1:4" s="43" customFormat="1" ht="12.75" x14ac:dyDescent="0.2">
      <c r="A104" s="20"/>
      <c r="B104" s="43" t="s">
        <v>105</v>
      </c>
      <c r="C104" s="60">
        <v>578</v>
      </c>
      <c r="D104" s="166">
        <f t="shared" si="8"/>
        <v>1.2032391698066074E-2</v>
      </c>
    </row>
    <row r="105" spans="1:4" s="43" customFormat="1" ht="12.75" x14ac:dyDescent="0.2">
      <c r="A105" s="20"/>
      <c r="B105" s="43" t="s">
        <v>115</v>
      </c>
      <c r="C105" s="60">
        <v>480</v>
      </c>
      <c r="D105" s="166">
        <f t="shared" si="8"/>
        <v>9.992297603930304E-3</v>
      </c>
    </row>
    <row r="106" spans="1:4" s="43" customFormat="1" ht="12.75" x14ac:dyDescent="0.2">
      <c r="B106" s="43" t="s">
        <v>129</v>
      </c>
      <c r="C106" s="60">
        <v>212</v>
      </c>
      <c r="D106" s="166">
        <f t="shared" si="8"/>
        <v>4.4132647750692172E-3</v>
      </c>
    </row>
    <row r="107" spans="1:4" s="43" customFormat="1" ht="12.75" x14ac:dyDescent="0.2">
      <c r="B107" s="43" t="s">
        <v>114</v>
      </c>
      <c r="C107" s="60">
        <v>123</v>
      </c>
      <c r="D107" s="166">
        <f t="shared" si="8"/>
        <v>2.5605262610071404E-3</v>
      </c>
    </row>
    <row r="108" spans="1:4" s="43" customFormat="1" ht="12.75" x14ac:dyDescent="0.2">
      <c r="B108" s="43" t="s">
        <v>130</v>
      </c>
      <c r="C108" s="60">
        <v>119</v>
      </c>
      <c r="D108" s="166">
        <f t="shared" si="8"/>
        <v>2.4772571143077213E-3</v>
      </c>
    </row>
    <row r="109" spans="1:4" s="43" customFormat="1" ht="12.75" x14ac:dyDescent="0.2">
      <c r="B109" s="43" t="s">
        <v>112</v>
      </c>
      <c r="C109" s="60">
        <v>114</v>
      </c>
      <c r="D109" s="166">
        <f t="shared" si="8"/>
        <v>2.3731706809334472E-3</v>
      </c>
    </row>
    <row r="110" spans="1:4" s="43" customFormat="1" ht="12.75" x14ac:dyDescent="0.2">
      <c r="B110" s="43" t="s">
        <v>123</v>
      </c>
      <c r="C110" s="60">
        <v>79</v>
      </c>
      <c r="D110" s="166">
        <f t="shared" si="8"/>
        <v>1.6445656473135291E-3</v>
      </c>
    </row>
    <row r="111" spans="1:4" s="43" customFormat="1" ht="12.75" x14ac:dyDescent="0.2">
      <c r="C111" s="60"/>
      <c r="D111" s="166"/>
    </row>
    <row r="112" spans="1:4" s="43" customFormat="1" ht="12.75" x14ac:dyDescent="0.2">
      <c r="A112" s="20" t="s">
        <v>44</v>
      </c>
      <c r="B112" s="43" t="s">
        <v>109</v>
      </c>
      <c r="C112" s="60">
        <v>8333</v>
      </c>
      <c r="D112" s="166">
        <f t="shared" ref="D112:D121" si="9">C112/48037</f>
        <v>0.17347044986156504</v>
      </c>
    </row>
    <row r="113" spans="1:4" s="43" customFormat="1" ht="12.75" x14ac:dyDescent="0.2">
      <c r="B113" s="43" t="s">
        <v>122</v>
      </c>
      <c r="C113" s="60">
        <v>6046</v>
      </c>
      <c r="D113" s="166">
        <f t="shared" si="9"/>
        <v>0.12586131523617211</v>
      </c>
    </row>
    <row r="114" spans="1:4" s="43" customFormat="1" ht="12.75" x14ac:dyDescent="0.2">
      <c r="B114" s="43" t="s">
        <v>107</v>
      </c>
      <c r="C114" s="60">
        <v>3710</v>
      </c>
      <c r="D114" s="166">
        <f t="shared" si="9"/>
        <v>7.7232133563711308E-2</v>
      </c>
    </row>
    <row r="115" spans="1:4" s="43" customFormat="1" ht="12.75" x14ac:dyDescent="0.2">
      <c r="B115" s="43" t="s">
        <v>105</v>
      </c>
      <c r="C115" s="60">
        <v>1196</v>
      </c>
      <c r="D115" s="166">
        <f t="shared" si="9"/>
        <v>2.4897474863126341E-2</v>
      </c>
    </row>
    <row r="116" spans="1:4" s="43" customFormat="1" ht="12.75" x14ac:dyDescent="0.2">
      <c r="B116" s="43" t="s">
        <v>115</v>
      </c>
      <c r="C116" s="60">
        <v>834</v>
      </c>
      <c r="D116" s="166">
        <f t="shared" si="9"/>
        <v>1.7361617086828901E-2</v>
      </c>
    </row>
    <row r="117" spans="1:4" s="43" customFormat="1" ht="12.75" x14ac:dyDescent="0.2">
      <c r="B117" s="43" t="s">
        <v>129</v>
      </c>
      <c r="C117" s="60">
        <v>232</v>
      </c>
      <c r="D117" s="166">
        <f t="shared" si="9"/>
        <v>4.8296105085663139E-3</v>
      </c>
    </row>
    <row r="118" spans="1:4" s="43" customFormat="1" ht="12.75" x14ac:dyDescent="0.2">
      <c r="B118" s="43" t="s">
        <v>130</v>
      </c>
      <c r="C118" s="60">
        <v>219</v>
      </c>
      <c r="D118" s="166">
        <f t="shared" si="9"/>
        <v>4.5589857817932011E-3</v>
      </c>
    </row>
    <row r="119" spans="1:4" s="43" customFormat="1" ht="12.75" x14ac:dyDescent="0.2">
      <c r="B119" s="43" t="s">
        <v>114</v>
      </c>
      <c r="C119" s="60">
        <v>217</v>
      </c>
      <c r="D119" s="166">
        <f t="shared" si="9"/>
        <v>4.5173512084434918E-3</v>
      </c>
    </row>
    <row r="120" spans="1:4" s="43" customFormat="1" ht="12.75" x14ac:dyDescent="0.2">
      <c r="B120" s="43" t="s">
        <v>112</v>
      </c>
      <c r="C120" s="60">
        <v>153</v>
      </c>
      <c r="D120" s="166">
        <f t="shared" si="9"/>
        <v>3.1850448612527845E-3</v>
      </c>
    </row>
    <row r="121" spans="1:4" s="43" customFormat="1" ht="12.75" x14ac:dyDescent="0.2">
      <c r="B121" s="43" t="s">
        <v>131</v>
      </c>
      <c r="C121" s="60">
        <v>80</v>
      </c>
      <c r="D121" s="166">
        <f t="shared" si="9"/>
        <v>1.665382933988384E-3</v>
      </c>
    </row>
    <row r="122" spans="1:4" s="43" customFormat="1" ht="12.75" x14ac:dyDescent="0.2">
      <c r="C122" s="60"/>
      <c r="D122" s="166"/>
    </row>
    <row r="123" spans="1:4" s="43" customFormat="1" ht="12.75" x14ac:dyDescent="0.2">
      <c r="A123" s="116" t="s">
        <v>31</v>
      </c>
      <c r="B123" s="43" t="s">
        <v>107</v>
      </c>
      <c r="C123" s="60">
        <v>4109</v>
      </c>
      <c r="D123" s="166">
        <f t="shared" ref="D123:D132" si="10">C123/48037</f>
        <v>8.5538230946978377E-2</v>
      </c>
    </row>
    <row r="124" spans="1:4" s="43" customFormat="1" ht="12.75" x14ac:dyDescent="0.2">
      <c r="A124" s="20"/>
      <c r="B124" s="43" t="s">
        <v>122</v>
      </c>
      <c r="C124" s="60">
        <v>3907</v>
      </c>
      <c r="D124" s="166">
        <f t="shared" si="10"/>
        <v>8.1333139038657701E-2</v>
      </c>
    </row>
    <row r="125" spans="1:4" s="43" customFormat="1" ht="12.75" x14ac:dyDescent="0.2">
      <c r="A125" s="20"/>
      <c r="B125" s="43" t="s">
        <v>109</v>
      </c>
      <c r="C125" s="60">
        <v>1876</v>
      </c>
      <c r="D125" s="166">
        <f t="shared" si="10"/>
        <v>3.9053229802027606E-2</v>
      </c>
    </row>
    <row r="126" spans="1:4" s="43" customFormat="1" ht="12.75" x14ac:dyDescent="0.2">
      <c r="A126" s="20"/>
      <c r="B126" s="43" t="s">
        <v>105</v>
      </c>
      <c r="C126" s="60">
        <v>1352</v>
      </c>
      <c r="D126" s="166">
        <f t="shared" si="10"/>
        <v>2.814497158440369E-2</v>
      </c>
    </row>
    <row r="127" spans="1:4" s="43" customFormat="1" ht="12.75" x14ac:dyDescent="0.2">
      <c r="A127" s="20"/>
      <c r="B127" s="43" t="s">
        <v>115</v>
      </c>
      <c r="C127" s="60">
        <v>473</v>
      </c>
      <c r="D127" s="166">
        <f t="shared" si="10"/>
        <v>9.8465765972063201E-3</v>
      </c>
    </row>
    <row r="128" spans="1:4" s="43" customFormat="1" ht="12.75" x14ac:dyDescent="0.2">
      <c r="B128" s="43" t="s">
        <v>129</v>
      </c>
      <c r="C128" s="60">
        <v>217</v>
      </c>
      <c r="D128" s="166">
        <f t="shared" si="10"/>
        <v>4.5173512084434918E-3</v>
      </c>
    </row>
    <row r="129" spans="1:4" s="43" customFormat="1" ht="12.75" x14ac:dyDescent="0.2">
      <c r="B129" s="43" t="s">
        <v>114</v>
      </c>
      <c r="C129" s="60">
        <v>167</v>
      </c>
      <c r="D129" s="166">
        <f t="shared" si="10"/>
        <v>3.4764868747007515E-3</v>
      </c>
    </row>
    <row r="130" spans="1:4" s="43" customFormat="1" ht="12.75" x14ac:dyDescent="0.2">
      <c r="B130" s="43" t="s">
        <v>112</v>
      </c>
      <c r="C130" s="60">
        <v>167</v>
      </c>
      <c r="D130" s="166">
        <f t="shared" si="10"/>
        <v>3.4764868747007515E-3</v>
      </c>
    </row>
    <row r="131" spans="1:4" s="43" customFormat="1" ht="12.75" x14ac:dyDescent="0.2">
      <c r="B131" s="43" t="s">
        <v>125</v>
      </c>
      <c r="C131" s="60">
        <v>49</v>
      </c>
      <c r="D131" s="166">
        <f t="shared" si="10"/>
        <v>1.0200470470678852E-3</v>
      </c>
    </row>
    <row r="132" spans="1:4" s="43" customFormat="1" ht="12.75" x14ac:dyDescent="0.2">
      <c r="B132" s="43" t="s">
        <v>131</v>
      </c>
      <c r="C132" s="60">
        <v>49</v>
      </c>
      <c r="D132" s="166">
        <f t="shared" si="10"/>
        <v>1.0200470470678852E-3</v>
      </c>
    </row>
    <row r="133" spans="1:4" s="43" customFormat="1" ht="12.75" x14ac:dyDescent="0.2">
      <c r="C133" s="60"/>
      <c r="D133" s="166"/>
    </row>
    <row r="134" spans="1:4" s="43" customFormat="1" ht="12.75" x14ac:dyDescent="0.2">
      <c r="A134" s="116" t="s">
        <v>14</v>
      </c>
      <c r="B134" s="43" t="s">
        <v>109</v>
      </c>
      <c r="C134" s="60">
        <v>160</v>
      </c>
      <c r="D134" s="166">
        <f t="shared" ref="D134:D143" si="11">C134/48037</f>
        <v>3.330765867976768E-3</v>
      </c>
    </row>
    <row r="135" spans="1:4" s="43" customFormat="1" ht="12.75" x14ac:dyDescent="0.2">
      <c r="A135" s="20"/>
      <c r="B135" s="43" t="s">
        <v>107</v>
      </c>
      <c r="C135" s="60">
        <v>81</v>
      </c>
      <c r="D135" s="166">
        <f t="shared" si="11"/>
        <v>1.6862002206632387E-3</v>
      </c>
    </row>
    <row r="136" spans="1:4" s="43" customFormat="1" ht="12.75" x14ac:dyDescent="0.2">
      <c r="A136" s="20"/>
      <c r="B136" s="43" t="s">
        <v>122</v>
      </c>
      <c r="C136" s="60">
        <v>59</v>
      </c>
      <c r="D136" s="166">
        <f t="shared" si="11"/>
        <v>1.2282199138164331E-3</v>
      </c>
    </row>
    <row r="137" spans="1:4" s="43" customFormat="1" ht="12.75" x14ac:dyDescent="0.2">
      <c r="A137" s="20"/>
      <c r="B137" s="43" t="s">
        <v>129</v>
      </c>
      <c r="C137" s="60">
        <v>13</v>
      </c>
      <c r="D137" s="166">
        <f t="shared" si="11"/>
        <v>2.7062472677311241E-4</v>
      </c>
    </row>
    <row r="138" spans="1:4" s="43" customFormat="1" ht="12.75" x14ac:dyDescent="0.2">
      <c r="A138" s="20"/>
      <c r="B138" s="43" t="s">
        <v>115</v>
      </c>
      <c r="C138" s="60">
        <v>12</v>
      </c>
      <c r="D138" s="166">
        <f t="shared" si="11"/>
        <v>2.4980744009825759E-4</v>
      </c>
    </row>
    <row r="139" spans="1:4" s="43" customFormat="1" ht="12.75" x14ac:dyDescent="0.2">
      <c r="B139" s="43" t="s">
        <v>130</v>
      </c>
      <c r="C139" s="60">
        <v>8</v>
      </c>
      <c r="D139" s="166">
        <f t="shared" si="11"/>
        <v>1.6653829339883838E-4</v>
      </c>
    </row>
    <row r="140" spans="1:4" s="43" customFormat="1" ht="12.75" x14ac:dyDescent="0.2">
      <c r="B140" s="43" t="s">
        <v>114</v>
      </c>
      <c r="C140" s="60">
        <v>5</v>
      </c>
      <c r="D140" s="166">
        <f t="shared" si="11"/>
        <v>1.04086433374274E-4</v>
      </c>
    </row>
    <row r="141" spans="1:4" s="43" customFormat="1" ht="12.75" x14ac:dyDescent="0.2">
      <c r="B141" s="43" t="s">
        <v>105</v>
      </c>
      <c r="C141" s="60">
        <v>5</v>
      </c>
      <c r="D141" s="166">
        <f t="shared" si="11"/>
        <v>1.04086433374274E-4</v>
      </c>
    </row>
    <row r="142" spans="1:4" s="43" customFormat="1" ht="12.75" x14ac:dyDescent="0.2">
      <c r="B142" s="43" t="s">
        <v>112</v>
      </c>
      <c r="C142" s="60">
        <v>4</v>
      </c>
      <c r="D142" s="166">
        <f t="shared" si="11"/>
        <v>8.3269146699419192E-5</v>
      </c>
    </row>
    <row r="143" spans="1:4" s="43" customFormat="1" ht="12.75" x14ac:dyDescent="0.2">
      <c r="B143" s="43" t="s">
        <v>131</v>
      </c>
      <c r="C143" s="60">
        <v>3</v>
      </c>
      <c r="D143" s="166">
        <f t="shared" si="11"/>
        <v>6.2451860024564397E-5</v>
      </c>
    </row>
    <row r="144" spans="1:4" s="43" customFormat="1" ht="12.75" x14ac:dyDescent="0.2">
      <c r="A144" s="20"/>
      <c r="C144" s="60"/>
      <c r="D144" s="166"/>
    </row>
    <row r="145" spans="1:5" s="43" customFormat="1" ht="12.75" x14ac:dyDescent="0.2">
      <c r="A145" s="246" t="s">
        <v>144</v>
      </c>
      <c r="B145" s="43" t="s">
        <v>109</v>
      </c>
      <c r="C145" s="60">
        <v>5</v>
      </c>
      <c r="D145" s="166">
        <f t="shared" ref="D145:D147" si="12">C145/48037</f>
        <v>1.04086433374274E-4</v>
      </c>
      <c r="E145" s="136" t="s">
        <v>155</v>
      </c>
    </row>
    <row r="146" spans="1:5" s="43" customFormat="1" ht="12.75" x14ac:dyDescent="0.2">
      <c r="A146" s="20"/>
      <c r="B146" s="43" t="s">
        <v>122</v>
      </c>
      <c r="C146" s="60">
        <v>3</v>
      </c>
      <c r="D146" s="166">
        <f t="shared" si="12"/>
        <v>6.2451860024564397E-5</v>
      </c>
    </row>
    <row r="147" spans="1:5" s="43" customFormat="1" ht="12.75" x14ac:dyDescent="0.2">
      <c r="A147" s="20"/>
      <c r="B147" s="43" t="s">
        <v>129</v>
      </c>
      <c r="C147" s="60">
        <v>1</v>
      </c>
      <c r="D147" s="166">
        <f t="shared" si="12"/>
        <v>2.0817286674854798E-5</v>
      </c>
    </row>
    <row r="148" spans="1:5" s="43" customFormat="1" ht="12.75" x14ac:dyDescent="0.2">
      <c r="C148" s="60"/>
      <c r="D148" s="166"/>
    </row>
    <row r="149" spans="1:5" s="43" customFormat="1" ht="12.75" x14ac:dyDescent="0.2">
      <c r="A149" s="116" t="s">
        <v>128</v>
      </c>
      <c r="B149" s="43" t="s">
        <v>109</v>
      </c>
      <c r="C149" s="60">
        <v>6</v>
      </c>
      <c r="D149" s="166">
        <f t="shared" ref="D149:D155" si="13">C149/48037</f>
        <v>1.2490372004912879E-4</v>
      </c>
      <c r="E149" s="136" t="s">
        <v>154</v>
      </c>
    </row>
    <row r="150" spans="1:5" s="43" customFormat="1" ht="12.75" x14ac:dyDescent="0.2">
      <c r="A150" s="20"/>
      <c r="B150" s="43" t="s">
        <v>107</v>
      </c>
      <c r="C150" s="60">
        <v>3</v>
      </c>
      <c r="D150" s="166">
        <f t="shared" si="13"/>
        <v>6.2451860024564397E-5</v>
      </c>
    </row>
    <row r="151" spans="1:5" s="43" customFormat="1" ht="12.75" x14ac:dyDescent="0.2">
      <c r="A151" s="20"/>
      <c r="B151" s="43" t="s">
        <v>130</v>
      </c>
      <c r="C151" s="60">
        <v>2</v>
      </c>
      <c r="D151" s="166">
        <f t="shared" si="13"/>
        <v>4.1634573349709596E-5</v>
      </c>
    </row>
    <row r="152" spans="1:5" s="43" customFormat="1" ht="12.75" x14ac:dyDescent="0.2">
      <c r="A152" s="20"/>
      <c r="B152" s="43" t="s">
        <v>129</v>
      </c>
      <c r="C152" s="60">
        <v>2</v>
      </c>
      <c r="D152" s="166">
        <f t="shared" si="13"/>
        <v>4.1634573349709596E-5</v>
      </c>
    </row>
    <row r="153" spans="1:5" s="43" customFormat="1" ht="12.75" x14ac:dyDescent="0.2">
      <c r="A153" s="20"/>
      <c r="B153" s="43" t="s">
        <v>115</v>
      </c>
      <c r="C153" s="60">
        <v>2</v>
      </c>
      <c r="D153" s="166">
        <f t="shared" si="13"/>
        <v>4.1634573349709596E-5</v>
      </c>
    </row>
    <row r="154" spans="1:5" s="43" customFormat="1" ht="12.75" x14ac:dyDescent="0.2">
      <c r="B154" s="43" t="s">
        <v>122</v>
      </c>
      <c r="C154" s="60">
        <v>1</v>
      </c>
      <c r="D154" s="166">
        <f t="shared" si="13"/>
        <v>2.0817286674854798E-5</v>
      </c>
    </row>
    <row r="155" spans="1:5" s="43" customFormat="1" ht="12.75" x14ac:dyDescent="0.2">
      <c r="B155" s="43" t="s">
        <v>105</v>
      </c>
      <c r="C155" s="60">
        <v>1</v>
      </c>
      <c r="D155" s="166">
        <f t="shared" si="13"/>
        <v>2.0817286674854798E-5</v>
      </c>
    </row>
    <row r="156" spans="1:5" s="43" customFormat="1" ht="12.75" x14ac:dyDescent="0.2">
      <c r="C156" s="60"/>
      <c r="D156" s="166"/>
    </row>
    <row r="158" spans="1:5" s="43" customFormat="1" ht="12.75" x14ac:dyDescent="0.2">
      <c r="A158" s="27" t="s">
        <v>121</v>
      </c>
      <c r="B158" s="112"/>
      <c r="C158" s="171"/>
      <c r="D158" s="167"/>
    </row>
    <row r="159" spans="1:5" s="43" customFormat="1" ht="12.75" x14ac:dyDescent="0.2">
      <c r="C159" s="60"/>
      <c r="D159" s="166"/>
    </row>
    <row r="160" spans="1:5" s="43" customFormat="1" ht="12.75" x14ac:dyDescent="0.2">
      <c r="B160" s="113" t="s">
        <v>83</v>
      </c>
      <c r="C160" s="58" t="s">
        <v>63</v>
      </c>
      <c r="D160" s="169" t="s">
        <v>174</v>
      </c>
    </row>
    <row r="161" spans="1:4" s="43" customFormat="1" ht="12.75" x14ac:dyDescent="0.2">
      <c r="A161" s="113" t="s">
        <v>44</v>
      </c>
      <c r="B161" s="117" t="s">
        <v>112</v>
      </c>
      <c r="C161" s="174">
        <v>4148</v>
      </c>
      <c r="D161" s="166">
        <f t="shared" ref="D161:D170" si="14">C161/46087</f>
        <v>9.00036886757654E-2</v>
      </c>
    </row>
    <row r="162" spans="1:4" s="43" customFormat="1" ht="12.75" x14ac:dyDescent="0.2">
      <c r="A162" s="20"/>
      <c r="B162" s="117" t="s">
        <v>109</v>
      </c>
      <c r="C162" s="174">
        <v>3142</v>
      </c>
      <c r="D162" s="166">
        <f t="shared" si="14"/>
        <v>6.8175407381691144E-2</v>
      </c>
    </row>
    <row r="163" spans="1:4" s="43" customFormat="1" ht="12.75" x14ac:dyDescent="0.2">
      <c r="A163" s="20"/>
      <c r="B163" s="43" t="s">
        <v>104</v>
      </c>
      <c r="C163" s="174">
        <v>1849</v>
      </c>
      <c r="D163" s="166">
        <f t="shared" si="14"/>
        <v>4.011977347191182E-2</v>
      </c>
    </row>
    <row r="164" spans="1:4" s="43" customFormat="1" ht="12.75" x14ac:dyDescent="0.2">
      <c r="A164" s="20"/>
      <c r="B164" s="117" t="s">
        <v>111</v>
      </c>
      <c r="C164" s="174">
        <v>1514</v>
      </c>
      <c r="D164" s="166">
        <f t="shared" si="14"/>
        <v>3.285091240479962E-2</v>
      </c>
    </row>
    <row r="165" spans="1:4" s="43" customFormat="1" ht="12.75" x14ac:dyDescent="0.2">
      <c r="A165" s="20"/>
      <c r="B165" s="43" t="s">
        <v>106</v>
      </c>
      <c r="C165" s="174">
        <v>1270</v>
      </c>
      <c r="D165" s="166">
        <f t="shared" si="14"/>
        <v>2.7556577776813418E-2</v>
      </c>
    </row>
    <row r="166" spans="1:4" s="43" customFormat="1" ht="12.75" x14ac:dyDescent="0.2">
      <c r="A166" s="20"/>
      <c r="B166" s="43" t="s">
        <v>113</v>
      </c>
      <c r="C166" s="174">
        <v>900</v>
      </c>
      <c r="D166" s="166">
        <f t="shared" si="14"/>
        <v>1.9528283463883526E-2</v>
      </c>
    </row>
    <row r="167" spans="1:4" s="43" customFormat="1" ht="12.75" x14ac:dyDescent="0.2">
      <c r="B167" s="43" t="s">
        <v>110</v>
      </c>
      <c r="C167" s="60">
        <v>795</v>
      </c>
      <c r="D167" s="166">
        <f t="shared" si="14"/>
        <v>1.7249983726430447E-2</v>
      </c>
    </row>
    <row r="168" spans="1:4" s="43" customFormat="1" ht="12.75" x14ac:dyDescent="0.2">
      <c r="B168" s="43" t="s">
        <v>122</v>
      </c>
      <c r="C168" s="60">
        <v>740</v>
      </c>
      <c r="D168" s="166">
        <f t="shared" si="14"/>
        <v>1.6056588625859788E-2</v>
      </c>
    </row>
    <row r="169" spans="1:4" s="43" customFormat="1" ht="12.75" x14ac:dyDescent="0.2">
      <c r="B169" s="43" t="s">
        <v>107</v>
      </c>
      <c r="C169" s="60">
        <v>561</v>
      </c>
      <c r="D169" s="166">
        <f t="shared" si="14"/>
        <v>1.2172630025820731E-2</v>
      </c>
    </row>
    <row r="170" spans="1:4" s="43" customFormat="1" ht="12.75" x14ac:dyDescent="0.2">
      <c r="B170" s="43" t="s">
        <v>105</v>
      </c>
      <c r="C170" s="60">
        <v>477</v>
      </c>
      <c r="D170" s="166">
        <f t="shared" si="14"/>
        <v>1.0349990235858269E-2</v>
      </c>
    </row>
    <row r="171" spans="1:4" s="43" customFormat="1" ht="12.75" x14ac:dyDescent="0.2">
      <c r="C171" s="60"/>
      <c r="D171" s="166"/>
    </row>
    <row r="172" spans="1:4" s="43" customFormat="1" ht="12.75" x14ac:dyDescent="0.2">
      <c r="A172" s="113" t="s">
        <v>31</v>
      </c>
      <c r="B172" s="117" t="s">
        <v>112</v>
      </c>
      <c r="C172" s="174">
        <v>6477</v>
      </c>
      <c r="D172" s="166">
        <f>C172/46087</f>
        <v>0.14053854666174842</v>
      </c>
    </row>
    <row r="173" spans="1:4" s="43" customFormat="1" ht="12.75" x14ac:dyDescent="0.2">
      <c r="A173" s="20"/>
      <c r="B173" s="43" t="s">
        <v>104</v>
      </c>
      <c r="C173" s="174">
        <v>3796</v>
      </c>
      <c r="D173" s="166">
        <f t="shared" ref="D173:D181" si="15">C173/46087</f>
        <v>8.2365960032113175E-2</v>
      </c>
    </row>
    <row r="174" spans="1:4" s="43" customFormat="1" ht="12.75" x14ac:dyDescent="0.2">
      <c r="A174" s="20"/>
      <c r="B174" s="43" t="s">
        <v>106</v>
      </c>
      <c r="C174" s="174">
        <v>3114</v>
      </c>
      <c r="D174" s="166">
        <f t="shared" si="15"/>
        <v>6.7567860785037001E-2</v>
      </c>
    </row>
    <row r="175" spans="1:4" s="43" customFormat="1" ht="12.75" x14ac:dyDescent="0.2">
      <c r="A175" s="20"/>
      <c r="B175" s="117" t="s">
        <v>109</v>
      </c>
      <c r="C175" s="174">
        <v>2873</v>
      </c>
      <c r="D175" s="166">
        <f t="shared" si="15"/>
        <v>6.2338620435263739E-2</v>
      </c>
    </row>
    <row r="176" spans="1:4" s="43" customFormat="1" ht="12.75" x14ac:dyDescent="0.2">
      <c r="A176" s="20"/>
      <c r="B176" s="117" t="s">
        <v>111</v>
      </c>
      <c r="C176" s="174">
        <v>2796</v>
      </c>
      <c r="D176" s="166">
        <f t="shared" si="15"/>
        <v>6.0667867294464814E-2</v>
      </c>
    </row>
    <row r="177" spans="1:4" s="43" customFormat="1" ht="12.75" x14ac:dyDescent="0.2">
      <c r="B177" s="43" t="s">
        <v>107</v>
      </c>
      <c r="C177" s="60">
        <v>1723</v>
      </c>
      <c r="D177" s="166">
        <f t="shared" si="15"/>
        <v>3.7385813786968126E-2</v>
      </c>
    </row>
    <row r="178" spans="1:4" s="43" customFormat="1" ht="12.75" x14ac:dyDescent="0.2">
      <c r="B178" s="43" t="s">
        <v>113</v>
      </c>
      <c r="C178" s="60">
        <v>1512</v>
      </c>
      <c r="D178" s="166">
        <f t="shared" si="15"/>
        <v>3.2807516219324324E-2</v>
      </c>
    </row>
    <row r="179" spans="1:4" s="43" customFormat="1" ht="12.75" x14ac:dyDescent="0.2">
      <c r="B179" s="43" t="s">
        <v>110</v>
      </c>
      <c r="C179" s="60">
        <v>1416</v>
      </c>
      <c r="D179" s="166">
        <f t="shared" si="15"/>
        <v>3.0724499316510077E-2</v>
      </c>
    </row>
    <row r="180" spans="1:4" s="43" customFormat="1" ht="12.75" x14ac:dyDescent="0.2">
      <c r="B180" s="43" t="s">
        <v>122</v>
      </c>
      <c r="C180" s="60">
        <v>1256</v>
      </c>
      <c r="D180" s="166">
        <f t="shared" si="15"/>
        <v>2.7252804478486339E-2</v>
      </c>
    </row>
    <row r="181" spans="1:4" s="43" customFormat="1" ht="12.75" x14ac:dyDescent="0.2">
      <c r="B181" s="43" t="s">
        <v>123</v>
      </c>
      <c r="C181" s="60">
        <v>951</v>
      </c>
      <c r="D181" s="166">
        <f t="shared" si="15"/>
        <v>2.063488619350359E-2</v>
      </c>
    </row>
    <row r="182" spans="1:4" s="43" customFormat="1" ht="12.75" x14ac:dyDescent="0.2">
      <c r="A182" s="113"/>
      <c r="B182" s="117"/>
      <c r="C182" s="60"/>
      <c r="D182" s="166"/>
    </row>
    <row r="183" spans="1:4" s="43" customFormat="1" ht="12.75" x14ac:dyDescent="0.2">
      <c r="A183" s="20"/>
      <c r="C183" s="60"/>
      <c r="D183" s="166"/>
    </row>
    <row r="184" spans="1:4" s="43" customFormat="1" ht="12.75" x14ac:dyDescent="0.2">
      <c r="A184" s="27" t="s">
        <v>20</v>
      </c>
      <c r="B184" s="112"/>
      <c r="C184" s="171"/>
      <c r="D184" s="167"/>
    </row>
    <row r="185" spans="1:4" s="43" customFormat="1" ht="12.75" x14ac:dyDescent="0.2">
      <c r="C185" s="60"/>
      <c r="D185" s="166"/>
    </row>
    <row r="186" spans="1:4" s="43" customFormat="1" ht="12.75" x14ac:dyDescent="0.2">
      <c r="B186" s="113" t="s">
        <v>83</v>
      </c>
      <c r="C186" s="58" t="s">
        <v>63</v>
      </c>
      <c r="D186" s="169" t="s">
        <v>174</v>
      </c>
    </row>
    <row r="187" spans="1:4" s="43" customFormat="1" ht="12.75" x14ac:dyDescent="0.2">
      <c r="A187" s="20" t="s">
        <v>81</v>
      </c>
      <c r="B187" s="43" t="s">
        <v>109</v>
      </c>
      <c r="C187" s="60">
        <v>601</v>
      </c>
      <c r="D187" s="166">
        <f>C187/7897</f>
        <v>7.6104849943016334E-2</v>
      </c>
    </row>
    <row r="188" spans="1:4" s="43" customFormat="1" ht="12.75" x14ac:dyDescent="0.2">
      <c r="A188" s="20"/>
      <c r="B188" s="43" t="s">
        <v>111</v>
      </c>
      <c r="C188" s="60">
        <v>263</v>
      </c>
      <c r="D188" s="166">
        <f t="shared" ref="D188:D196" si="16">C188/7897</f>
        <v>3.3303786247942259E-2</v>
      </c>
    </row>
    <row r="189" spans="1:4" s="43" customFormat="1" ht="12.75" x14ac:dyDescent="0.2">
      <c r="A189" s="20"/>
      <c r="B189" s="43" t="s">
        <v>112</v>
      </c>
      <c r="C189" s="60">
        <v>232</v>
      </c>
      <c r="D189" s="166">
        <f t="shared" si="16"/>
        <v>2.9378244903127772E-2</v>
      </c>
    </row>
    <row r="190" spans="1:4" s="43" customFormat="1" ht="12.75" x14ac:dyDescent="0.2">
      <c r="B190" s="43" t="s">
        <v>104</v>
      </c>
      <c r="C190" s="60">
        <v>213</v>
      </c>
      <c r="D190" s="166">
        <f t="shared" si="16"/>
        <v>2.6972267949854373E-2</v>
      </c>
    </row>
    <row r="191" spans="1:4" s="43" customFormat="1" ht="12.75" x14ac:dyDescent="0.2">
      <c r="B191" s="43" t="s">
        <v>106</v>
      </c>
      <c r="C191" s="60">
        <v>204</v>
      </c>
      <c r="D191" s="166">
        <f t="shared" si="16"/>
        <v>2.5832594656198558E-2</v>
      </c>
    </row>
    <row r="192" spans="1:4" s="43" customFormat="1" ht="12.75" x14ac:dyDescent="0.2">
      <c r="B192" s="43" t="s">
        <v>113</v>
      </c>
      <c r="C192" s="60">
        <v>180</v>
      </c>
      <c r="D192" s="166">
        <f t="shared" si="16"/>
        <v>2.2793465873116373E-2</v>
      </c>
    </row>
    <row r="193" spans="1:4" s="43" customFormat="1" ht="12.75" x14ac:dyDescent="0.2">
      <c r="B193" s="43" t="s">
        <v>110</v>
      </c>
      <c r="C193" s="60">
        <v>171</v>
      </c>
      <c r="D193" s="166">
        <f t="shared" si="16"/>
        <v>2.1653792579460554E-2</v>
      </c>
    </row>
    <row r="194" spans="1:4" s="43" customFormat="1" ht="12.75" x14ac:dyDescent="0.2">
      <c r="B194" s="43" t="s">
        <v>116</v>
      </c>
      <c r="C194" s="60">
        <v>69</v>
      </c>
      <c r="D194" s="166">
        <f t="shared" si="16"/>
        <v>8.7374952513612769E-3</v>
      </c>
    </row>
    <row r="195" spans="1:4" s="43" customFormat="1" ht="12.75" x14ac:dyDescent="0.2">
      <c r="B195" s="43" t="s">
        <v>107</v>
      </c>
      <c r="C195" s="60">
        <v>59</v>
      </c>
      <c r="D195" s="166">
        <f t="shared" si="16"/>
        <v>7.4711915917437003E-3</v>
      </c>
    </row>
    <row r="196" spans="1:4" s="43" customFormat="1" ht="12.75" x14ac:dyDescent="0.2">
      <c r="B196" s="43" t="s">
        <v>105</v>
      </c>
      <c r="C196" s="60">
        <v>47</v>
      </c>
      <c r="D196" s="166">
        <f t="shared" si="16"/>
        <v>5.951627200202609E-3</v>
      </c>
    </row>
    <row r="197" spans="1:4" s="43" customFormat="1" ht="12.75" x14ac:dyDescent="0.2">
      <c r="C197" s="60"/>
      <c r="D197" s="166"/>
    </row>
    <row r="198" spans="1:4" s="43" customFormat="1" ht="12.75" x14ac:dyDescent="0.2">
      <c r="A198" s="20" t="s">
        <v>22</v>
      </c>
      <c r="B198" s="43" t="s">
        <v>109</v>
      </c>
      <c r="C198" s="60">
        <v>1458</v>
      </c>
      <c r="D198" s="166">
        <f t="shared" ref="D198:D207" si="17">C198/7897</f>
        <v>0.18462707357224262</v>
      </c>
    </row>
    <row r="199" spans="1:4" s="43" customFormat="1" ht="12.75" x14ac:dyDescent="0.2">
      <c r="A199" s="20"/>
      <c r="B199" s="43" t="s">
        <v>110</v>
      </c>
      <c r="C199" s="60">
        <v>410</v>
      </c>
      <c r="D199" s="166">
        <f t="shared" si="17"/>
        <v>5.1918450044320628E-2</v>
      </c>
    </row>
    <row r="200" spans="1:4" s="43" customFormat="1" ht="12.75" x14ac:dyDescent="0.2">
      <c r="A200" s="20"/>
      <c r="B200" s="43" t="s">
        <v>111</v>
      </c>
      <c r="C200" s="60">
        <v>383</v>
      </c>
      <c r="D200" s="166">
        <f t="shared" si="17"/>
        <v>4.8499430163353174E-2</v>
      </c>
    </row>
    <row r="201" spans="1:4" s="43" customFormat="1" ht="12.75" x14ac:dyDescent="0.2">
      <c r="A201" s="20"/>
      <c r="B201" s="43" t="s">
        <v>112</v>
      </c>
      <c r="C201" s="60">
        <v>358</v>
      </c>
      <c r="D201" s="166">
        <f t="shared" si="17"/>
        <v>4.5333671014309233E-2</v>
      </c>
    </row>
    <row r="202" spans="1:4" s="43" customFormat="1" ht="12.75" x14ac:dyDescent="0.2">
      <c r="A202" s="20"/>
      <c r="B202" s="43" t="s">
        <v>104</v>
      </c>
      <c r="C202" s="60">
        <v>275</v>
      </c>
      <c r="D202" s="166">
        <f t="shared" si="17"/>
        <v>3.4823350639483351E-2</v>
      </c>
    </row>
    <row r="203" spans="1:4" s="43" customFormat="1" ht="12.75" x14ac:dyDescent="0.2">
      <c r="B203" s="43" t="s">
        <v>113</v>
      </c>
      <c r="C203" s="60">
        <v>243</v>
      </c>
      <c r="D203" s="166">
        <f t="shared" si="17"/>
        <v>3.0771178928707104E-2</v>
      </c>
    </row>
    <row r="204" spans="1:4" s="43" customFormat="1" ht="12.75" x14ac:dyDescent="0.2">
      <c r="B204" s="43" t="s">
        <v>105</v>
      </c>
      <c r="C204" s="60">
        <v>164</v>
      </c>
      <c r="D204" s="166">
        <f t="shared" si="17"/>
        <v>2.0767380017728251E-2</v>
      </c>
    </row>
    <row r="205" spans="1:4" s="43" customFormat="1" ht="12.75" x14ac:dyDescent="0.2">
      <c r="B205" s="43" t="s">
        <v>106</v>
      </c>
      <c r="C205" s="60">
        <v>112</v>
      </c>
      <c r="D205" s="166">
        <f t="shared" si="17"/>
        <v>1.4182600987716855E-2</v>
      </c>
    </row>
    <row r="206" spans="1:4" s="43" customFormat="1" ht="12.75" x14ac:dyDescent="0.2">
      <c r="B206" s="43" t="s">
        <v>114</v>
      </c>
      <c r="C206" s="60">
        <v>94</v>
      </c>
      <c r="D206" s="166">
        <f t="shared" si="17"/>
        <v>1.1903254400405218E-2</v>
      </c>
    </row>
    <row r="207" spans="1:4" s="43" customFormat="1" ht="12.75" x14ac:dyDescent="0.2">
      <c r="B207" s="43" t="s">
        <v>107</v>
      </c>
      <c r="C207" s="60">
        <v>82</v>
      </c>
      <c r="D207" s="166">
        <f t="shared" si="17"/>
        <v>1.0383690008864126E-2</v>
      </c>
    </row>
    <row r="208" spans="1:4" s="43" customFormat="1" ht="12.75" x14ac:dyDescent="0.2">
      <c r="C208" s="60"/>
      <c r="D208" s="166"/>
    </row>
    <row r="209" spans="1:6" s="43" customFormat="1" ht="12.75" x14ac:dyDescent="0.2">
      <c r="A209" s="20" t="s">
        <v>21</v>
      </c>
      <c r="B209" s="43" t="s">
        <v>109</v>
      </c>
      <c r="C209" s="60">
        <v>201</v>
      </c>
      <c r="D209" s="166">
        <f t="shared" ref="D209:D218" si="18">C209/7897</f>
        <v>2.5452703558313285E-2</v>
      </c>
    </row>
    <row r="210" spans="1:6" s="43" customFormat="1" ht="12.75" x14ac:dyDescent="0.2">
      <c r="A210" s="20"/>
      <c r="B210" s="43" t="s">
        <v>111</v>
      </c>
      <c r="C210" s="60">
        <v>161</v>
      </c>
      <c r="D210" s="166">
        <f t="shared" si="18"/>
        <v>2.0387488919842978E-2</v>
      </c>
      <c r="F210" s="164"/>
    </row>
    <row r="211" spans="1:6" s="43" customFormat="1" ht="12.75" x14ac:dyDescent="0.2">
      <c r="A211" s="20"/>
      <c r="B211" s="43" t="s">
        <v>110</v>
      </c>
      <c r="C211" s="60">
        <v>157</v>
      </c>
      <c r="D211" s="166">
        <f t="shared" si="18"/>
        <v>1.9880967455995949E-2</v>
      </c>
    </row>
    <row r="212" spans="1:6" s="43" customFormat="1" ht="12.75" x14ac:dyDescent="0.2">
      <c r="A212" s="20"/>
      <c r="B212" s="43" t="s">
        <v>104</v>
      </c>
      <c r="C212" s="60">
        <v>155</v>
      </c>
      <c r="D212" s="166">
        <f t="shared" si="18"/>
        <v>1.9627706724072432E-2</v>
      </c>
    </row>
    <row r="213" spans="1:6" s="43" customFormat="1" ht="12.75" x14ac:dyDescent="0.2">
      <c r="A213" s="20"/>
      <c r="B213" s="43" t="s">
        <v>113</v>
      </c>
      <c r="C213" s="60">
        <v>146</v>
      </c>
      <c r="D213" s="166">
        <f t="shared" si="18"/>
        <v>1.8488033430416613E-2</v>
      </c>
    </row>
    <row r="214" spans="1:6" s="43" customFormat="1" ht="12.75" x14ac:dyDescent="0.2">
      <c r="A214" s="20"/>
      <c r="B214" s="43" t="s">
        <v>112</v>
      </c>
      <c r="C214" s="60">
        <v>133</v>
      </c>
      <c r="D214" s="166">
        <f t="shared" si="18"/>
        <v>1.6841838672913764E-2</v>
      </c>
    </row>
    <row r="215" spans="1:6" s="43" customFormat="1" ht="12.75" x14ac:dyDescent="0.2">
      <c r="B215" s="43" t="s">
        <v>106</v>
      </c>
      <c r="C215" s="60">
        <v>70</v>
      </c>
      <c r="D215" s="166">
        <f t="shared" si="18"/>
        <v>8.8641256173230334E-3</v>
      </c>
    </row>
    <row r="216" spans="1:6" s="43" customFormat="1" ht="12.75" x14ac:dyDescent="0.2">
      <c r="B216" s="43" t="s">
        <v>105</v>
      </c>
      <c r="C216" s="60">
        <v>39</v>
      </c>
      <c r="D216" s="166">
        <f>C216/7897</f>
        <v>4.9385842725085472E-3</v>
      </c>
    </row>
    <row r="217" spans="1:6" s="43" customFormat="1" ht="12.75" x14ac:dyDescent="0.2">
      <c r="B217" s="43" t="s">
        <v>116</v>
      </c>
      <c r="C217" s="60">
        <v>27</v>
      </c>
      <c r="D217" s="166">
        <f t="shared" si="18"/>
        <v>3.4190198809674558E-3</v>
      </c>
    </row>
    <row r="218" spans="1:6" s="43" customFormat="1" ht="12.75" x14ac:dyDescent="0.2">
      <c r="B218" s="43" t="s">
        <v>107</v>
      </c>
      <c r="C218" s="60">
        <v>23</v>
      </c>
      <c r="D218" s="166">
        <f t="shared" si="18"/>
        <v>2.9124984171204253E-3</v>
      </c>
    </row>
    <row r="219" spans="1:6" s="43" customFormat="1" ht="12.75" x14ac:dyDescent="0.2">
      <c r="C219" s="60"/>
      <c r="D219" s="166"/>
    </row>
    <row r="220" spans="1:6" s="43" customFormat="1" ht="12.75" x14ac:dyDescent="0.2">
      <c r="A220" s="20" t="s">
        <v>126</v>
      </c>
      <c r="B220" s="43" t="s">
        <v>109</v>
      </c>
      <c r="C220" s="60">
        <v>8</v>
      </c>
      <c r="D220" s="166">
        <f>C220/7897</f>
        <v>1.0130429276940611E-3</v>
      </c>
      <c r="E220" s="136" t="s">
        <v>143</v>
      </c>
    </row>
    <row r="221" spans="1:6" s="43" customFormat="1" ht="12.75" x14ac:dyDescent="0.2">
      <c r="B221" s="43" t="s">
        <v>111</v>
      </c>
      <c r="C221" s="60">
        <v>5</v>
      </c>
      <c r="D221" s="166">
        <f t="shared" ref="D221:D228" si="19">C221/7897</f>
        <v>6.3315182980878818E-4</v>
      </c>
    </row>
    <row r="222" spans="1:6" s="43" customFormat="1" ht="12.75" x14ac:dyDescent="0.2">
      <c r="B222" s="43" t="s">
        <v>104</v>
      </c>
      <c r="C222" s="60">
        <v>3</v>
      </c>
      <c r="D222" s="166">
        <f t="shared" si="19"/>
        <v>3.798910978852729E-4</v>
      </c>
    </row>
    <row r="223" spans="1:6" s="43" customFormat="1" ht="12.75" x14ac:dyDescent="0.2">
      <c r="B223" s="43" t="s">
        <v>110</v>
      </c>
      <c r="C223" s="60">
        <v>2</v>
      </c>
      <c r="D223" s="166">
        <f t="shared" si="19"/>
        <v>2.5326073192351528E-4</v>
      </c>
    </row>
    <row r="224" spans="1:6" s="43" customFormat="1" ht="12.75" x14ac:dyDescent="0.2">
      <c r="B224" s="43" t="s">
        <v>113</v>
      </c>
      <c r="C224" s="60">
        <v>2</v>
      </c>
      <c r="D224" s="166">
        <f t="shared" si="19"/>
        <v>2.5326073192351528E-4</v>
      </c>
    </row>
    <row r="225" spans="1:5" s="43" customFormat="1" ht="12.75" x14ac:dyDescent="0.2">
      <c r="B225" s="43" t="s">
        <v>114</v>
      </c>
      <c r="C225" s="60">
        <v>1</v>
      </c>
      <c r="D225" s="166">
        <f t="shared" si="19"/>
        <v>1.2663036596175764E-4</v>
      </c>
    </row>
    <row r="226" spans="1:5" s="43" customFormat="1" ht="12.75" x14ac:dyDescent="0.2">
      <c r="B226" s="43" t="s">
        <v>112</v>
      </c>
      <c r="C226" s="60">
        <v>1</v>
      </c>
      <c r="D226" s="166">
        <f t="shared" si="19"/>
        <v>1.2663036596175764E-4</v>
      </c>
    </row>
    <row r="227" spans="1:5" s="43" customFormat="1" ht="12.75" x14ac:dyDescent="0.2">
      <c r="B227" s="43" t="s">
        <v>105</v>
      </c>
      <c r="C227" s="60">
        <v>1</v>
      </c>
      <c r="D227" s="166">
        <f t="shared" si="19"/>
        <v>1.2663036596175764E-4</v>
      </c>
    </row>
    <row r="228" spans="1:5" s="43" customFormat="1" ht="12.75" x14ac:dyDescent="0.2">
      <c r="B228" s="43" t="s">
        <v>119</v>
      </c>
      <c r="C228" s="60">
        <v>1</v>
      </c>
      <c r="D228" s="166">
        <f t="shared" si="19"/>
        <v>1.2663036596175764E-4</v>
      </c>
    </row>
    <row r="229" spans="1:5" s="43" customFormat="1" ht="12.75" x14ac:dyDescent="0.2">
      <c r="C229" s="60"/>
      <c r="D229" s="166"/>
    </row>
    <row r="230" spans="1:5" s="43" customFormat="1" ht="12.75" x14ac:dyDescent="0.2">
      <c r="A230" s="20" t="s">
        <v>144</v>
      </c>
      <c r="B230" s="43" t="s">
        <v>109</v>
      </c>
      <c r="C230" s="60">
        <v>1</v>
      </c>
      <c r="D230" s="166">
        <f>C230/7897</f>
        <v>1.2663036596175764E-4</v>
      </c>
      <c r="E230" s="136" t="s">
        <v>143</v>
      </c>
    </row>
    <row r="231" spans="1:5" s="43" customFormat="1" ht="12.75" x14ac:dyDescent="0.2">
      <c r="C231" s="60"/>
      <c r="D231" s="166"/>
    </row>
    <row r="232" spans="1:5" s="43" customFormat="1" ht="12.75" x14ac:dyDescent="0.2">
      <c r="A232" s="20" t="s">
        <v>101</v>
      </c>
      <c r="B232" s="43" t="s">
        <v>111</v>
      </c>
      <c r="C232" s="60">
        <v>4</v>
      </c>
      <c r="D232" s="166">
        <f t="shared" ref="D232:D241" si="20">C232/7897</f>
        <v>5.0652146384703057E-4</v>
      </c>
      <c r="E232" s="136"/>
    </row>
    <row r="233" spans="1:5" s="43" customFormat="1" ht="12.75" x14ac:dyDescent="0.2">
      <c r="B233" s="43" t="s">
        <v>110</v>
      </c>
      <c r="C233" s="60">
        <v>3</v>
      </c>
      <c r="D233" s="166">
        <f t="shared" si="20"/>
        <v>3.798910978852729E-4</v>
      </c>
    </row>
    <row r="234" spans="1:5" s="43" customFormat="1" ht="12.75" x14ac:dyDescent="0.2">
      <c r="B234" s="43" t="s">
        <v>106</v>
      </c>
      <c r="C234" s="60">
        <v>3</v>
      </c>
      <c r="D234" s="166">
        <f t="shared" si="20"/>
        <v>3.798910978852729E-4</v>
      </c>
    </row>
    <row r="235" spans="1:5" s="43" customFormat="1" ht="12.75" x14ac:dyDescent="0.2">
      <c r="B235" s="43" t="s">
        <v>114</v>
      </c>
      <c r="C235" s="60">
        <v>1</v>
      </c>
      <c r="D235" s="166">
        <f t="shared" si="20"/>
        <v>1.2663036596175764E-4</v>
      </c>
    </row>
    <row r="236" spans="1:5" s="43" customFormat="1" ht="12.75" x14ac:dyDescent="0.2">
      <c r="B236" s="43" t="s">
        <v>108</v>
      </c>
      <c r="C236" s="60">
        <v>1</v>
      </c>
      <c r="D236" s="166">
        <f t="shared" si="20"/>
        <v>1.2663036596175764E-4</v>
      </c>
    </row>
    <row r="237" spans="1:5" s="43" customFormat="1" ht="12.75" x14ac:dyDescent="0.2">
      <c r="B237" s="43" t="s">
        <v>112</v>
      </c>
      <c r="C237" s="60">
        <v>1</v>
      </c>
      <c r="D237" s="166">
        <f t="shared" si="20"/>
        <v>1.2663036596175764E-4</v>
      </c>
    </row>
    <row r="238" spans="1:5" s="43" customFormat="1" ht="12.75" x14ac:dyDescent="0.2">
      <c r="B238" s="43" t="s">
        <v>105</v>
      </c>
      <c r="C238" s="60">
        <v>1</v>
      </c>
      <c r="D238" s="166">
        <f t="shared" si="20"/>
        <v>1.2663036596175764E-4</v>
      </c>
    </row>
    <row r="239" spans="1:5" s="43" customFormat="1" ht="12.75" x14ac:dyDescent="0.2">
      <c r="B239" s="43" t="s">
        <v>118</v>
      </c>
      <c r="C239" s="60">
        <v>1</v>
      </c>
      <c r="D239" s="166">
        <f t="shared" si="20"/>
        <v>1.2663036596175764E-4</v>
      </c>
    </row>
    <row r="240" spans="1:5" s="43" customFormat="1" ht="12.75" x14ac:dyDescent="0.2">
      <c r="B240" s="43" t="s">
        <v>113</v>
      </c>
      <c r="C240" s="60">
        <v>1</v>
      </c>
      <c r="D240" s="166">
        <f t="shared" si="20"/>
        <v>1.2663036596175764E-4</v>
      </c>
    </row>
    <row r="241" spans="1:4" s="43" customFormat="1" ht="12.75" x14ac:dyDescent="0.2">
      <c r="B241" s="43" t="s">
        <v>104</v>
      </c>
      <c r="C241" s="60">
        <v>1</v>
      </c>
      <c r="D241" s="166">
        <f t="shared" si="20"/>
        <v>1.2663036596175764E-4</v>
      </c>
    </row>
    <row r="242" spans="1:4" s="43" customFormat="1" ht="12.75" x14ac:dyDescent="0.2">
      <c r="C242" s="60"/>
      <c r="D242" s="166"/>
    </row>
    <row r="243" spans="1:4" s="43" customFormat="1" ht="12.75" x14ac:dyDescent="0.2">
      <c r="C243" s="60"/>
      <c r="D243" s="166"/>
    </row>
    <row r="244" spans="1:4" s="43" customFormat="1" ht="12.75" x14ac:dyDescent="0.2">
      <c r="A244" s="224"/>
      <c r="B244" s="225"/>
      <c r="C244" s="226"/>
      <c r="D244" s="227"/>
    </row>
    <row r="245" spans="1:4" s="43" customFormat="1" ht="12.75" x14ac:dyDescent="0.2">
      <c r="C245" s="60"/>
      <c r="D245" s="166"/>
    </row>
    <row r="246" spans="1:4" s="43" customFormat="1" ht="12.75" x14ac:dyDescent="0.2">
      <c r="B246" s="113"/>
      <c r="C246" s="58"/>
      <c r="D246" s="169"/>
    </row>
    <row r="247" spans="1:4" s="61" customFormat="1" ht="12.75" x14ac:dyDescent="0.2">
      <c r="A247" s="34"/>
      <c r="B247" s="43"/>
      <c r="C247" s="154"/>
      <c r="D247" s="168"/>
    </row>
    <row r="248" spans="1:4" s="61" customFormat="1" ht="12.75" x14ac:dyDescent="0.2">
      <c r="B248" s="43"/>
      <c r="C248" s="154"/>
      <c r="D248" s="168"/>
    </row>
    <row r="249" spans="1:4" s="61" customFormat="1" ht="12.75" x14ac:dyDescent="0.2">
      <c r="B249" s="43"/>
      <c r="C249" s="154"/>
      <c r="D249" s="168"/>
    </row>
    <row r="250" spans="1:4" s="61" customFormat="1" ht="12.75" x14ac:dyDescent="0.2">
      <c r="C250" s="154"/>
      <c r="D250" s="168"/>
    </row>
    <row r="251" spans="1:4" s="61" customFormat="1" ht="12.75" x14ac:dyDescent="0.2">
      <c r="B251" s="43"/>
      <c r="C251" s="154"/>
      <c r="D251" s="168"/>
    </row>
    <row r="252" spans="1:4" s="61" customFormat="1" ht="12.75" x14ac:dyDescent="0.2">
      <c r="C252" s="154"/>
      <c r="D252" s="168"/>
    </row>
    <row r="253" spans="1:4" s="61" customFormat="1" ht="12.75" x14ac:dyDescent="0.2">
      <c r="C253" s="154"/>
      <c r="D253" s="168"/>
    </row>
    <row r="254" spans="1:4" s="61" customFormat="1" ht="12.75" x14ac:dyDescent="0.2">
      <c r="C254" s="154"/>
      <c r="D254" s="168"/>
    </row>
    <row r="255" spans="1:4" s="61" customFormat="1" ht="12.75" x14ac:dyDescent="0.2">
      <c r="C255" s="154"/>
      <c r="D255" s="168"/>
    </row>
    <row r="256" spans="1:4" s="61" customFormat="1" ht="12.75" x14ac:dyDescent="0.2">
      <c r="C256" s="154"/>
      <c r="D256" s="168"/>
    </row>
    <row r="257" spans="1:5" s="61" customFormat="1" ht="12.75" x14ac:dyDescent="0.2">
      <c r="C257" s="154"/>
      <c r="D257" s="168"/>
    </row>
    <row r="258" spans="1:5" s="61" customFormat="1" ht="12.75" x14ac:dyDescent="0.2">
      <c r="A258" s="34"/>
      <c r="B258" s="43"/>
      <c r="C258" s="154"/>
      <c r="D258" s="168"/>
    </row>
    <row r="259" spans="1:5" s="61" customFormat="1" ht="12.75" x14ac:dyDescent="0.2">
      <c r="B259" s="43"/>
      <c r="C259" s="154"/>
      <c r="D259" s="168"/>
    </row>
    <row r="260" spans="1:5" s="61" customFormat="1" ht="12.75" x14ac:dyDescent="0.2">
      <c r="B260" s="43"/>
      <c r="C260" s="154"/>
      <c r="D260" s="168"/>
    </row>
    <row r="261" spans="1:5" s="61" customFormat="1" ht="12.75" x14ac:dyDescent="0.2">
      <c r="C261" s="154"/>
      <c r="D261" s="168"/>
    </row>
    <row r="262" spans="1:5" s="61" customFormat="1" ht="12.75" x14ac:dyDescent="0.2">
      <c r="B262" s="43"/>
      <c r="C262" s="154"/>
      <c r="D262" s="168"/>
    </row>
    <row r="263" spans="1:5" s="61" customFormat="1" ht="12.75" x14ac:dyDescent="0.2">
      <c r="C263" s="154"/>
      <c r="D263" s="168"/>
    </row>
    <row r="264" spans="1:5" s="61" customFormat="1" ht="12.75" x14ac:dyDescent="0.2">
      <c r="C264" s="154"/>
      <c r="D264" s="168"/>
    </row>
    <row r="265" spans="1:5" s="61" customFormat="1" ht="12.75" x14ac:dyDescent="0.2">
      <c r="C265" s="154"/>
      <c r="D265" s="168"/>
    </row>
    <row r="266" spans="1:5" s="61" customFormat="1" ht="12.75" x14ac:dyDescent="0.2">
      <c r="C266" s="154"/>
      <c r="D266" s="168"/>
    </row>
    <row r="267" spans="1:5" s="61" customFormat="1" ht="12.75" x14ac:dyDescent="0.2">
      <c r="C267" s="154"/>
      <c r="D267" s="168"/>
    </row>
    <row r="268" spans="1:5" s="61" customFormat="1" ht="12.75" x14ac:dyDescent="0.2">
      <c r="C268" s="154"/>
      <c r="D268" s="168"/>
    </row>
    <row r="269" spans="1:5" s="61" customFormat="1" ht="12.75" x14ac:dyDescent="0.2">
      <c r="A269" s="34"/>
      <c r="C269" s="154"/>
      <c r="D269" s="168"/>
      <c r="E269" s="136"/>
    </row>
    <row r="270" spans="1:5" s="61" customFormat="1" ht="12.75" x14ac:dyDescent="0.2">
      <c r="A270" s="34"/>
      <c r="B270" s="43"/>
      <c r="C270" s="154"/>
      <c r="D270" s="168"/>
    </row>
    <row r="271" spans="1:5" s="61" customFormat="1" ht="12.75" x14ac:dyDescent="0.2">
      <c r="C271" s="154"/>
      <c r="D271" s="168"/>
    </row>
    <row r="272" spans="1:5" s="61" customFormat="1" ht="12.75" x14ac:dyDescent="0.2">
      <c r="C272" s="154"/>
      <c r="D272" s="168"/>
    </row>
    <row r="273" spans="1:5" s="61" customFormat="1" ht="12.75" x14ac:dyDescent="0.2">
      <c r="B273" s="43"/>
      <c r="C273" s="154"/>
      <c r="D273" s="168"/>
    </row>
    <row r="274" spans="1:5" s="61" customFormat="1" ht="12.75" x14ac:dyDescent="0.2">
      <c r="C274" s="154"/>
      <c r="D274" s="168"/>
    </row>
    <row r="275" spans="1:5" s="61" customFormat="1" ht="12.75" x14ac:dyDescent="0.2">
      <c r="A275" s="34"/>
      <c r="B275" s="43"/>
      <c r="C275" s="154"/>
      <c r="D275" s="168"/>
      <c r="E275" s="136"/>
    </row>
    <row r="276" spans="1:5" s="61" customFormat="1" ht="12.75" x14ac:dyDescent="0.2">
      <c r="C276" s="154"/>
      <c r="D276" s="168"/>
    </row>
    <row r="277" spans="1:5" s="61" customFormat="1" ht="12.75" x14ac:dyDescent="0.2">
      <c r="B277" s="43"/>
      <c r="C277" s="154"/>
      <c r="D277" s="168"/>
    </row>
    <row r="278" spans="1:5" s="61" customFormat="1" ht="12.75" x14ac:dyDescent="0.2">
      <c r="C278" s="154"/>
      <c r="D278" s="168"/>
    </row>
    <row r="279" spans="1:5" s="61" customFormat="1" ht="12.75" x14ac:dyDescent="0.2">
      <c r="C279" s="154"/>
      <c r="D279" s="168"/>
    </row>
    <row r="280" spans="1:5" s="61" customFormat="1" ht="12.75" x14ac:dyDescent="0.2">
      <c r="C280" s="154"/>
      <c r="D280" s="168"/>
    </row>
    <row r="281" spans="1:5" s="61" customFormat="1" ht="12.75" x14ac:dyDescent="0.2">
      <c r="B281" s="43"/>
      <c r="C281" s="154"/>
      <c r="D281" s="168"/>
    </row>
    <row r="282" spans="1:5" s="43" customFormat="1" ht="12.75" x14ac:dyDescent="0.2">
      <c r="C282" s="60"/>
      <c r="D282" s="166"/>
    </row>
    <row r="283" spans="1:5" s="43" customFormat="1" ht="15" x14ac:dyDescent="0.2">
      <c r="B283" s="30"/>
      <c r="C283" s="60"/>
      <c r="D283" s="166"/>
    </row>
    <row r="284" spans="1:5" s="43" customFormat="1" ht="15" x14ac:dyDescent="0.2">
      <c r="B284" s="30"/>
      <c r="C284" s="60"/>
      <c r="D284" s="166"/>
    </row>
  </sheetData>
  <sheetProtection algorithmName="SHA-512" hashValue="iGcsnHOXGCejCS1Bqxem6EUfUakLU2R8QimU6As3pZTkqmmqDcWCvwuJJWA71zWcpiL2/Rvj25rwGgBrzAKQhw==" saltValue="AHgJ5o+RGwwhJMOKL5pEuw==" spinCount="100000" sheet="1" objects="1" scenarios="1"/>
  <phoneticPr fontId="8" type="noConversion"/>
  <pageMargins left="0.75" right="0.75" top="1" bottom="1" header="0.5" footer="0.5"/>
  <pageSetup scale="75" fitToHeight="10" orientation="portrait" horizontalDpi="4294967292" verticalDpi="4294967292" r:id="rId1"/>
  <headerFooter>
    <oddHeader>&amp;A</oddHeader>
    <oddFooter>Page &amp;P of &amp;N</oddFooter>
  </headerFooter>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0"/>
  <sheetViews>
    <sheetView workbookViewId="0">
      <pane ySplit="1" topLeftCell="A2" activePane="bottomLeft" state="frozen"/>
      <selection pane="bottomLeft" activeCell="A2" sqref="A2"/>
    </sheetView>
  </sheetViews>
  <sheetFormatPr defaultColWidth="11" defaultRowHeight="12.75" x14ac:dyDescent="0.2"/>
  <cols>
    <col min="1" max="1" width="17.25" customWidth="1"/>
    <col min="2" max="2" width="27.625" style="23" customWidth="1"/>
    <col min="4" max="4" width="11.125" customWidth="1"/>
  </cols>
  <sheetData>
    <row r="1" spans="1:2" s="19" customFormat="1" ht="24" customHeight="1" x14ac:dyDescent="0.2">
      <c r="A1" s="223" t="s">
        <v>163</v>
      </c>
      <c r="B1" s="23"/>
    </row>
    <row r="3" spans="1:2" x14ac:dyDescent="0.2">
      <c r="A3" s="25" t="s">
        <v>33</v>
      </c>
      <c r="B3" s="38"/>
    </row>
    <row r="5" spans="1:2" x14ac:dyDescent="0.2">
      <c r="A5" s="69" t="s">
        <v>30</v>
      </c>
      <c r="B5" s="50" t="s">
        <v>65</v>
      </c>
    </row>
    <row r="6" spans="1:2" x14ac:dyDescent="0.2">
      <c r="A6" s="4">
        <v>2012</v>
      </c>
      <c r="B6" s="24">
        <v>5809</v>
      </c>
    </row>
    <row r="7" spans="1:2" x14ac:dyDescent="0.2">
      <c r="A7" s="4">
        <v>2013</v>
      </c>
      <c r="B7" s="24">
        <v>5278</v>
      </c>
    </row>
    <row r="8" spans="1:2" x14ac:dyDescent="0.2">
      <c r="A8" s="4">
        <v>2014</v>
      </c>
      <c r="B8" s="24">
        <v>5756</v>
      </c>
    </row>
    <row r="9" spans="1:2" x14ac:dyDescent="0.2">
      <c r="A9" s="238" t="s">
        <v>169</v>
      </c>
      <c r="B9" s="24">
        <v>2460</v>
      </c>
    </row>
    <row r="10" spans="1:2" x14ac:dyDescent="0.2">
      <c r="A10" s="45" t="s">
        <v>75</v>
      </c>
      <c r="B10" s="119">
        <f>SUM(B6:B9)</f>
        <v>19303</v>
      </c>
    </row>
    <row r="11" spans="1:2" s="19" customFormat="1" x14ac:dyDescent="0.2">
      <c r="A11" s="4"/>
      <c r="B11" s="23"/>
    </row>
    <row r="13" spans="1:2" x14ac:dyDescent="0.2">
      <c r="A13" s="25" t="s">
        <v>28</v>
      </c>
      <c r="B13" s="38"/>
    </row>
    <row r="15" spans="1:2" x14ac:dyDescent="0.2">
      <c r="A15" s="69" t="s">
        <v>30</v>
      </c>
      <c r="B15" s="50" t="s">
        <v>65</v>
      </c>
    </row>
    <row r="16" spans="1:2" x14ac:dyDescent="0.2">
      <c r="A16" s="4">
        <v>2012</v>
      </c>
      <c r="B16" s="24">
        <v>1051</v>
      </c>
    </row>
    <row r="17" spans="1:3" x14ac:dyDescent="0.2">
      <c r="A17" s="4">
        <v>2013</v>
      </c>
      <c r="B17" s="24">
        <v>934</v>
      </c>
    </row>
    <row r="18" spans="1:3" x14ac:dyDescent="0.2">
      <c r="A18" s="4">
        <v>2014</v>
      </c>
      <c r="B18" s="24">
        <v>922</v>
      </c>
    </row>
    <row r="19" spans="1:3" x14ac:dyDescent="0.2">
      <c r="A19" s="238" t="s">
        <v>169</v>
      </c>
      <c r="B19" s="24">
        <v>474</v>
      </c>
    </row>
    <row r="20" spans="1:3" s="19" customFormat="1" x14ac:dyDescent="0.2">
      <c r="A20" s="45" t="s">
        <v>75</v>
      </c>
      <c r="B20" s="119">
        <f>SUM(B16:B19)</f>
        <v>3381</v>
      </c>
    </row>
    <row r="23" spans="1:3" x14ac:dyDescent="0.2">
      <c r="A23" s="27" t="s">
        <v>136</v>
      </c>
      <c r="B23" s="38"/>
    </row>
    <row r="24" spans="1:3" s="19" customFormat="1" x14ac:dyDescent="0.2">
      <c r="A24" s="15"/>
      <c r="B24" s="23"/>
    </row>
    <row r="25" spans="1:3" x14ac:dyDescent="0.2">
      <c r="A25" s="69" t="s">
        <v>49</v>
      </c>
      <c r="B25" s="50" t="s">
        <v>65</v>
      </c>
    </row>
    <row r="26" spans="1:3" s="43" customFormat="1" x14ac:dyDescent="0.2">
      <c r="A26" s="133">
        <v>2012</v>
      </c>
      <c r="B26" s="174">
        <v>5757</v>
      </c>
    </row>
    <row r="27" spans="1:3" s="43" customFormat="1" x14ac:dyDescent="0.2">
      <c r="A27" s="133">
        <v>2013</v>
      </c>
      <c r="B27" s="174">
        <v>5543</v>
      </c>
    </row>
    <row r="28" spans="1:3" s="43" customFormat="1" x14ac:dyDescent="0.2">
      <c r="A28" s="133">
        <v>2014</v>
      </c>
      <c r="B28" s="174">
        <v>5399</v>
      </c>
    </row>
    <row r="29" spans="1:3" s="43" customFormat="1" x14ac:dyDescent="0.2">
      <c r="A29" s="238" t="s">
        <v>169</v>
      </c>
      <c r="B29" s="60" t="s">
        <v>56</v>
      </c>
    </row>
    <row r="30" spans="1:3" s="43" customFormat="1" x14ac:dyDescent="0.2">
      <c r="A30" s="45" t="s">
        <v>75</v>
      </c>
      <c r="B30" s="119">
        <f>SUM(B26:B29)</f>
        <v>16699</v>
      </c>
      <c r="C30" s="136"/>
    </row>
    <row r="33" spans="1:2" x14ac:dyDescent="0.2">
      <c r="A33" s="27" t="s">
        <v>137</v>
      </c>
      <c r="B33" s="38"/>
    </row>
    <row r="35" spans="1:2" x14ac:dyDescent="0.2">
      <c r="A35" s="69" t="s">
        <v>26</v>
      </c>
      <c r="B35" s="50" t="s">
        <v>65</v>
      </c>
    </row>
    <row r="36" spans="1:2" x14ac:dyDescent="0.2">
      <c r="A36" s="4">
        <v>2012</v>
      </c>
      <c r="B36" s="23">
        <v>563</v>
      </c>
    </row>
    <row r="37" spans="1:2" s="18" customFormat="1" x14ac:dyDescent="0.2">
      <c r="A37" s="4">
        <v>2013</v>
      </c>
      <c r="B37" s="23">
        <v>500</v>
      </c>
    </row>
    <row r="38" spans="1:2" s="18" customFormat="1" x14ac:dyDescent="0.2">
      <c r="A38" s="4">
        <v>2014</v>
      </c>
      <c r="B38" s="23">
        <v>365</v>
      </c>
    </row>
    <row r="39" spans="1:2" s="18" customFormat="1" x14ac:dyDescent="0.2">
      <c r="A39" s="238" t="s">
        <v>169</v>
      </c>
      <c r="B39" s="23" t="s">
        <v>56</v>
      </c>
    </row>
    <row r="40" spans="1:2" x14ac:dyDescent="0.2">
      <c r="A40" s="45" t="s">
        <v>75</v>
      </c>
      <c r="B40" s="119">
        <f>SUM(B36:B38)</f>
        <v>1428</v>
      </c>
    </row>
    <row r="41" spans="1:2" s="19" customFormat="1" x14ac:dyDescent="0.2">
      <c r="A41" s="4"/>
      <c r="B41" s="23"/>
    </row>
    <row r="43" spans="1:2" x14ac:dyDescent="0.2">
      <c r="A43" s="25" t="s">
        <v>24</v>
      </c>
      <c r="B43" s="38"/>
    </row>
    <row r="44" spans="1:2" s="19" customFormat="1" x14ac:dyDescent="0.2">
      <c r="A44" s="1"/>
      <c r="B44" s="23"/>
    </row>
    <row r="45" spans="1:2" x14ac:dyDescent="0.2">
      <c r="A45" s="69" t="s">
        <v>1</v>
      </c>
      <c r="B45" s="50" t="s">
        <v>65</v>
      </c>
    </row>
    <row r="46" spans="1:2" x14ac:dyDescent="0.2">
      <c r="A46" s="4">
        <v>2012</v>
      </c>
      <c r="B46" s="24">
        <v>2617</v>
      </c>
    </row>
    <row r="47" spans="1:2" x14ac:dyDescent="0.2">
      <c r="A47" s="4">
        <v>2013</v>
      </c>
      <c r="B47" s="24">
        <v>2479</v>
      </c>
    </row>
    <row r="48" spans="1:2" x14ac:dyDescent="0.2">
      <c r="A48" s="4">
        <v>2014</v>
      </c>
      <c r="B48" s="24">
        <v>2924</v>
      </c>
    </row>
    <row r="49" spans="1:3" x14ac:dyDescent="0.2">
      <c r="A49" s="238" t="s">
        <v>169</v>
      </c>
      <c r="B49" s="24">
        <v>1442</v>
      </c>
    </row>
    <row r="50" spans="1:3" x14ac:dyDescent="0.2">
      <c r="A50" s="45" t="s">
        <v>75</v>
      </c>
      <c r="B50" s="119">
        <f>SUM(B46:B49)</f>
        <v>9462</v>
      </c>
      <c r="C50" s="2"/>
    </row>
    <row r="53" spans="1:3" x14ac:dyDescent="0.2">
      <c r="A53" s="25" t="s">
        <v>43</v>
      </c>
      <c r="B53" s="38"/>
    </row>
    <row r="54" spans="1:3" s="19" customFormat="1" x14ac:dyDescent="0.2">
      <c r="A54" s="1"/>
      <c r="B54" s="23"/>
    </row>
    <row r="55" spans="1:3" x14ac:dyDescent="0.2">
      <c r="A55" s="69" t="s">
        <v>1</v>
      </c>
      <c r="B55" s="50" t="s">
        <v>65</v>
      </c>
    </row>
    <row r="56" spans="1:3" ht="15.75" x14ac:dyDescent="0.25">
      <c r="A56" s="128">
        <v>2012</v>
      </c>
      <c r="B56" s="53">
        <v>9415</v>
      </c>
    </row>
    <row r="57" spans="1:3" ht="15.75" x14ac:dyDescent="0.25">
      <c r="A57" s="128">
        <v>2013</v>
      </c>
      <c r="B57" s="53">
        <v>8423</v>
      </c>
    </row>
    <row r="58" spans="1:3" ht="15.75" x14ac:dyDescent="0.25">
      <c r="A58" s="128">
        <v>2014</v>
      </c>
      <c r="B58" s="53">
        <v>7170</v>
      </c>
    </row>
    <row r="59" spans="1:3" ht="15.75" x14ac:dyDescent="0.25">
      <c r="A59" s="238" t="s">
        <v>169</v>
      </c>
      <c r="B59" s="53">
        <v>3604</v>
      </c>
    </row>
    <row r="60" spans="1:3" x14ac:dyDescent="0.2">
      <c r="A60" s="45" t="s">
        <v>75</v>
      </c>
      <c r="B60" s="119">
        <f>SUM(B56:B59)</f>
        <v>28612</v>
      </c>
    </row>
    <row r="63" spans="1:3" x14ac:dyDescent="0.2">
      <c r="A63" s="47" t="s">
        <v>10</v>
      </c>
      <c r="B63" s="38"/>
    </row>
    <row r="64" spans="1:3" s="19" customFormat="1" x14ac:dyDescent="0.2">
      <c r="A64" s="14"/>
      <c r="B64" s="23"/>
    </row>
    <row r="65" spans="1:2" x14ac:dyDescent="0.2">
      <c r="A65" s="69" t="s">
        <v>1</v>
      </c>
      <c r="B65" s="50" t="s">
        <v>65</v>
      </c>
    </row>
    <row r="66" spans="1:2" x14ac:dyDescent="0.2">
      <c r="A66" s="4">
        <v>2012</v>
      </c>
      <c r="B66" s="24">
        <v>1093</v>
      </c>
    </row>
    <row r="67" spans="1:2" x14ac:dyDescent="0.2">
      <c r="A67" s="4">
        <v>2013</v>
      </c>
      <c r="B67" s="24">
        <v>1753</v>
      </c>
    </row>
    <row r="68" spans="1:2" x14ac:dyDescent="0.2">
      <c r="A68" s="4">
        <v>2014</v>
      </c>
      <c r="B68" s="24">
        <v>1716</v>
      </c>
    </row>
    <row r="69" spans="1:2" x14ac:dyDescent="0.2">
      <c r="A69" s="238" t="s">
        <v>169</v>
      </c>
      <c r="B69" s="24">
        <v>673</v>
      </c>
    </row>
    <row r="70" spans="1:2" x14ac:dyDescent="0.2">
      <c r="A70" s="45" t="s">
        <v>75</v>
      </c>
      <c r="B70" s="119">
        <f>SUM(B66:B69)</f>
        <v>5235</v>
      </c>
    </row>
    <row r="73" spans="1:2" s="19" customFormat="1" x14ac:dyDescent="0.2">
      <c r="A73" s="224"/>
      <c r="B73" s="221"/>
    </row>
    <row r="74" spans="1:2" s="19" customFormat="1" x14ac:dyDescent="0.2">
      <c r="A74" s="14"/>
      <c r="B74" s="23"/>
    </row>
    <row r="75" spans="1:2" s="19" customFormat="1" x14ac:dyDescent="0.2">
      <c r="A75" s="69"/>
      <c r="B75" s="50"/>
    </row>
    <row r="76" spans="1:2" x14ac:dyDescent="0.2">
      <c r="A76" s="4"/>
    </row>
    <row r="77" spans="1:2" x14ac:dyDescent="0.2">
      <c r="A77" s="4"/>
    </row>
    <row r="78" spans="1:2" x14ac:dyDescent="0.2">
      <c r="A78" s="4"/>
      <c r="B78" s="33"/>
    </row>
    <row r="79" spans="1:2" x14ac:dyDescent="0.2">
      <c r="A79" s="4"/>
    </row>
    <row r="80" spans="1:2" x14ac:dyDescent="0.2">
      <c r="A80" s="45"/>
    </row>
  </sheetData>
  <sheetProtection algorithmName="SHA-512" hashValue="dQfS4rKGAFGAUcsgPDmQJ/NCl/Bhu+66WJa2VEAkTOoOyI1CthbS5L43qm3fpjYwYKMVETscuLQTRp0DExeKBQ==" saltValue="dWtHMRM8s9Xrr2eDVFAatg==" spinCount="100000" sheet="1" objects="1" scenarios="1"/>
  <phoneticPr fontId="8" type="noConversion"/>
  <pageMargins left="0.75" right="0.75" top="1" bottom="1" header="0.5" footer="0.5"/>
  <pageSetup fitToHeight="10" orientation="portrait" horizontalDpi="4294967292" verticalDpi="4294967292"/>
  <headerFooter>
    <oddHeader>&amp;A</oddHeader>
    <oddFooter>Page &amp;P of &amp;N</oddFooter>
  </headerFooter>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workbookViewId="0">
      <pane ySplit="2" topLeftCell="A3" activePane="bottomLeft" state="frozen"/>
      <selection pane="bottomLeft" activeCell="C3" sqref="C3"/>
    </sheetView>
  </sheetViews>
  <sheetFormatPr defaultColWidth="11" defaultRowHeight="12.75" x14ac:dyDescent="0.2"/>
  <cols>
    <col min="1" max="1" width="18" customWidth="1"/>
    <col min="2" max="2" width="13.375" style="23" customWidth="1"/>
    <col min="3" max="3" width="5.875" style="23" customWidth="1"/>
    <col min="4" max="4" width="13.375" style="23" customWidth="1"/>
    <col min="5" max="5" width="6.125" style="23" bestFit="1" customWidth="1"/>
    <col min="6" max="6" width="13.375" style="23" customWidth="1"/>
    <col min="7" max="7" width="6.125" style="23" bestFit="1" customWidth="1"/>
    <col min="8" max="8" width="13.625" style="23" customWidth="1"/>
    <col min="9" max="9" width="6.125" style="156" bestFit="1" customWidth="1"/>
  </cols>
  <sheetData>
    <row r="1" spans="1:9" s="21" customFormat="1" ht="27" customHeight="1" x14ac:dyDescent="0.2">
      <c r="A1" s="223" t="s">
        <v>167</v>
      </c>
      <c r="B1" s="144"/>
      <c r="C1" s="144"/>
      <c r="D1" s="144"/>
      <c r="E1" s="144"/>
      <c r="F1" s="144"/>
      <c r="G1" s="144"/>
      <c r="H1" s="144"/>
      <c r="I1" s="178"/>
    </row>
    <row r="2" spans="1:9" x14ac:dyDescent="0.2">
      <c r="A2" s="160" t="s">
        <v>145</v>
      </c>
    </row>
    <row r="3" spans="1:9" s="19" customFormat="1" x14ac:dyDescent="0.2">
      <c r="B3" s="23"/>
      <c r="C3" s="23"/>
      <c r="D3" s="23"/>
      <c r="E3" s="23"/>
      <c r="F3" s="23"/>
      <c r="G3" s="23"/>
      <c r="H3" s="23"/>
      <c r="I3" s="156"/>
    </row>
    <row r="4" spans="1:9" x14ac:dyDescent="0.2">
      <c r="A4" s="25" t="s">
        <v>33</v>
      </c>
      <c r="B4" s="38"/>
      <c r="C4" s="38"/>
      <c r="D4" s="38"/>
      <c r="E4" s="38"/>
      <c r="F4" s="38"/>
      <c r="G4" s="38"/>
      <c r="H4" s="38"/>
      <c r="I4" s="159"/>
    </row>
    <row r="6" spans="1:9" x14ac:dyDescent="0.2">
      <c r="A6" t="s">
        <v>64</v>
      </c>
      <c r="B6" s="62" t="s">
        <v>56</v>
      </c>
      <c r="C6" s="62"/>
      <c r="D6" s="62" t="s">
        <v>56</v>
      </c>
      <c r="E6" s="62"/>
      <c r="F6" s="62" t="s">
        <v>56</v>
      </c>
      <c r="G6" s="62"/>
      <c r="H6" s="62" t="s">
        <v>56</v>
      </c>
      <c r="I6" s="179"/>
    </row>
    <row r="9" spans="1:9" x14ac:dyDescent="0.2">
      <c r="A9" s="25" t="s">
        <v>28</v>
      </c>
      <c r="B9" s="38"/>
      <c r="C9" s="38"/>
      <c r="D9" s="38"/>
      <c r="E9" s="38"/>
      <c r="F9" s="38"/>
      <c r="G9" s="38"/>
      <c r="H9" s="38"/>
      <c r="I9" s="159"/>
    </row>
    <row r="11" spans="1:9" ht="15.75" x14ac:dyDescent="0.25">
      <c r="A11" s="69" t="s">
        <v>67</v>
      </c>
      <c r="B11" s="123">
        <v>2012</v>
      </c>
      <c r="C11" s="177" t="s">
        <v>140</v>
      </c>
      <c r="D11" s="123">
        <v>2013</v>
      </c>
      <c r="E11" s="177" t="s">
        <v>140</v>
      </c>
      <c r="F11" s="123">
        <v>2014</v>
      </c>
      <c r="G11" s="177" t="s">
        <v>140</v>
      </c>
      <c r="H11" s="229" t="s">
        <v>168</v>
      </c>
      <c r="I11" s="177" t="s">
        <v>140</v>
      </c>
    </row>
    <row r="12" spans="1:9" x14ac:dyDescent="0.2">
      <c r="A12" s="4" t="s">
        <v>81</v>
      </c>
      <c r="B12" s="24">
        <v>1031</v>
      </c>
      <c r="C12" s="176">
        <f>B12/$B$18</f>
        <v>0.98097050428163657</v>
      </c>
      <c r="D12" s="23">
        <v>909</v>
      </c>
      <c r="E12" s="176">
        <f>D12/D$18</f>
        <v>0.97323340471092079</v>
      </c>
      <c r="F12" s="23">
        <v>909</v>
      </c>
      <c r="G12" s="176">
        <f>F12/F$18</f>
        <v>0.98590021691973972</v>
      </c>
      <c r="H12" s="23">
        <v>465</v>
      </c>
      <c r="I12" s="176">
        <f>H12/H$18</f>
        <v>0.98101265822784811</v>
      </c>
    </row>
    <row r="13" spans="1:9" x14ac:dyDescent="0.2">
      <c r="A13" s="4" t="s">
        <v>18</v>
      </c>
      <c r="B13" s="23">
        <v>14</v>
      </c>
      <c r="C13" s="176">
        <f>B13/$B$18</f>
        <v>1.3320647002854425E-2</v>
      </c>
      <c r="D13" s="23">
        <v>21</v>
      </c>
      <c r="E13" s="176">
        <f t="shared" ref="E13:E17" si="0">D13/D$18</f>
        <v>2.2483940042826552E-2</v>
      </c>
      <c r="F13" s="23">
        <v>11</v>
      </c>
      <c r="G13" s="176">
        <f>F13/F$18</f>
        <v>1.193058568329718E-2</v>
      </c>
      <c r="H13" s="23">
        <v>9</v>
      </c>
      <c r="I13" s="176">
        <f t="shared" ref="I13:I17" si="1">H13/H$18</f>
        <v>1.8987341772151899E-2</v>
      </c>
    </row>
    <row r="14" spans="1:9" x14ac:dyDescent="0.2">
      <c r="A14" s="4" t="s">
        <v>17</v>
      </c>
      <c r="B14" s="23">
        <v>3</v>
      </c>
      <c r="C14" s="176">
        <f t="shared" ref="C14:C16" si="2">B14/$B$18</f>
        <v>2.8544243577545195E-3</v>
      </c>
      <c r="D14" s="23">
        <v>3</v>
      </c>
      <c r="E14" s="176">
        <f t="shared" si="0"/>
        <v>3.2119914346895075E-3</v>
      </c>
      <c r="F14" s="23">
        <v>1</v>
      </c>
      <c r="G14" s="176">
        <f t="shared" ref="G14:G17" si="3">F14/F$18</f>
        <v>1.0845986984815619E-3</v>
      </c>
      <c r="H14" s="23">
        <v>0</v>
      </c>
      <c r="I14" s="176">
        <f t="shared" si="1"/>
        <v>0</v>
      </c>
    </row>
    <row r="15" spans="1:9" x14ac:dyDescent="0.2">
      <c r="A15" s="4" t="s">
        <v>19</v>
      </c>
      <c r="B15" s="23">
        <v>1</v>
      </c>
      <c r="C15" s="176">
        <f t="shared" si="2"/>
        <v>9.5147478591817321E-4</v>
      </c>
      <c r="D15" s="23">
        <v>1</v>
      </c>
      <c r="E15" s="176">
        <f t="shared" si="0"/>
        <v>1.0706638115631692E-3</v>
      </c>
      <c r="F15" s="23">
        <v>0</v>
      </c>
      <c r="G15" s="176">
        <f t="shared" si="3"/>
        <v>0</v>
      </c>
      <c r="H15" s="23">
        <v>0</v>
      </c>
      <c r="I15" s="176">
        <f t="shared" si="1"/>
        <v>0</v>
      </c>
    </row>
    <row r="16" spans="1:9" x14ac:dyDescent="0.2">
      <c r="A16" s="4" t="s">
        <v>93</v>
      </c>
      <c r="B16" s="23">
        <v>0</v>
      </c>
      <c r="C16" s="176">
        <f t="shared" si="2"/>
        <v>0</v>
      </c>
      <c r="D16" s="23">
        <v>0</v>
      </c>
      <c r="E16" s="176">
        <f t="shared" si="0"/>
        <v>0</v>
      </c>
      <c r="F16" s="23">
        <v>1</v>
      </c>
      <c r="G16" s="176">
        <f t="shared" si="3"/>
        <v>1.0845986984815619E-3</v>
      </c>
      <c r="H16" s="23">
        <v>0</v>
      </c>
      <c r="I16" s="176">
        <f t="shared" si="1"/>
        <v>0</v>
      </c>
    </row>
    <row r="17" spans="1:9" s="19" customFormat="1" x14ac:dyDescent="0.2">
      <c r="A17" s="4" t="s">
        <v>101</v>
      </c>
      <c r="B17" s="23">
        <v>2</v>
      </c>
      <c r="C17" s="176">
        <f>B17/$B$18</f>
        <v>1.9029495718363464E-3</v>
      </c>
      <c r="D17" s="23">
        <v>0</v>
      </c>
      <c r="E17" s="176">
        <f t="shared" si="0"/>
        <v>0</v>
      </c>
      <c r="F17" s="23">
        <v>0</v>
      </c>
      <c r="G17" s="176">
        <f t="shared" si="3"/>
        <v>0</v>
      </c>
      <c r="H17" s="23">
        <v>0</v>
      </c>
      <c r="I17" s="176">
        <f t="shared" si="1"/>
        <v>0</v>
      </c>
    </row>
    <row r="18" spans="1:9" x14ac:dyDescent="0.2">
      <c r="A18" s="45" t="s">
        <v>75</v>
      </c>
      <c r="B18" s="119">
        <v>1051</v>
      </c>
      <c r="C18" s="119"/>
      <c r="D18" s="119">
        <v>934</v>
      </c>
      <c r="E18" s="119"/>
      <c r="F18" s="119">
        <v>922</v>
      </c>
      <c r="G18" s="119"/>
      <c r="H18" s="119">
        <v>474</v>
      </c>
      <c r="I18" s="180"/>
    </row>
    <row r="19" spans="1:9" s="19" customFormat="1" x14ac:dyDescent="0.2">
      <c r="A19" s="45"/>
      <c r="B19" s="119"/>
      <c r="C19" s="119"/>
      <c r="D19" s="119"/>
      <c r="E19" s="119"/>
      <c r="F19" s="119"/>
      <c r="G19" s="119"/>
      <c r="H19" s="119"/>
      <c r="I19" s="180"/>
    </row>
    <row r="21" spans="1:9" x14ac:dyDescent="0.2">
      <c r="A21" s="28" t="s">
        <v>48</v>
      </c>
      <c r="B21" s="38"/>
      <c r="C21" s="38"/>
      <c r="D21" s="38"/>
      <c r="E21" s="38"/>
      <c r="F21" s="38"/>
      <c r="G21" s="38"/>
      <c r="H21" s="38"/>
      <c r="I21" s="159"/>
    </row>
    <row r="23" spans="1:9" ht="15.75" x14ac:dyDescent="0.25">
      <c r="A23" s="69" t="s">
        <v>67</v>
      </c>
      <c r="B23" s="50">
        <v>2012</v>
      </c>
      <c r="C23" s="177" t="s">
        <v>140</v>
      </c>
      <c r="D23" s="50">
        <v>2013</v>
      </c>
      <c r="E23" s="177" t="s">
        <v>140</v>
      </c>
      <c r="F23" s="50">
        <v>2014</v>
      </c>
      <c r="G23" s="177" t="s">
        <v>140</v>
      </c>
      <c r="H23" s="229" t="s">
        <v>168</v>
      </c>
      <c r="I23" s="177" t="s">
        <v>140</v>
      </c>
    </row>
    <row r="24" spans="1:9" x14ac:dyDescent="0.2">
      <c r="A24" s="4" t="s">
        <v>3</v>
      </c>
      <c r="B24" s="24">
        <v>2406</v>
      </c>
      <c r="C24" s="176">
        <f>B24/B$26</f>
        <v>0.41792600312662848</v>
      </c>
      <c r="D24" s="24">
        <v>2376</v>
      </c>
      <c r="E24" s="176">
        <f>D24/D$26</f>
        <v>0.42864874616633591</v>
      </c>
      <c r="F24" s="24">
        <v>2274</v>
      </c>
      <c r="G24" s="176">
        <f>F24/F$26</f>
        <v>0.4211891090942767</v>
      </c>
      <c r="H24" s="23" t="s">
        <v>56</v>
      </c>
      <c r="I24" s="176" t="s">
        <v>56</v>
      </c>
    </row>
    <row r="25" spans="1:9" x14ac:dyDescent="0.2">
      <c r="A25" s="4" t="s">
        <v>2</v>
      </c>
      <c r="B25" s="24">
        <v>3351</v>
      </c>
      <c r="C25" s="176">
        <f>B25/B$26</f>
        <v>0.58207399687337158</v>
      </c>
      <c r="D25" s="24">
        <v>3167</v>
      </c>
      <c r="E25" s="176">
        <f>D25/D$26</f>
        <v>0.57135125383366403</v>
      </c>
      <c r="F25" s="24">
        <v>3125</v>
      </c>
      <c r="G25" s="176">
        <f>F25/F$26</f>
        <v>0.57881089090572324</v>
      </c>
      <c r="H25" s="23" t="s">
        <v>56</v>
      </c>
      <c r="I25" s="176" t="s">
        <v>56</v>
      </c>
    </row>
    <row r="26" spans="1:9" s="19" customFormat="1" x14ac:dyDescent="0.2">
      <c r="A26" s="45" t="s">
        <v>75</v>
      </c>
      <c r="B26" s="119">
        <f>SUM(B24:B25)</f>
        <v>5757</v>
      </c>
      <c r="C26" s="119"/>
      <c r="D26" s="119">
        <f>SUM(D24:D25)</f>
        <v>5543</v>
      </c>
      <c r="E26" s="119"/>
      <c r="F26" s="119">
        <f t="shared" ref="F26" si="4">SUM(F24:F25)</f>
        <v>5399</v>
      </c>
      <c r="G26" s="119"/>
      <c r="H26" s="62" t="s">
        <v>56</v>
      </c>
      <c r="I26" s="179"/>
    </row>
    <row r="29" spans="1:9" x14ac:dyDescent="0.2">
      <c r="A29" s="25" t="s">
        <v>35</v>
      </c>
      <c r="B29" s="38"/>
      <c r="C29" s="38"/>
      <c r="D29" s="38"/>
      <c r="E29" s="38"/>
      <c r="F29" s="38"/>
      <c r="G29" s="38"/>
      <c r="H29" s="38"/>
      <c r="I29" s="159"/>
    </row>
    <row r="31" spans="1:9" ht="15.75" x14ac:dyDescent="0.25">
      <c r="A31" s="69" t="s">
        <v>67</v>
      </c>
      <c r="B31" s="50">
        <v>2012</v>
      </c>
      <c r="C31" s="177" t="s">
        <v>140</v>
      </c>
      <c r="D31" s="50">
        <v>2013</v>
      </c>
      <c r="E31" s="177" t="s">
        <v>140</v>
      </c>
      <c r="F31" s="50">
        <v>2014</v>
      </c>
      <c r="G31" s="177" t="s">
        <v>140</v>
      </c>
      <c r="H31" s="229" t="s">
        <v>168</v>
      </c>
      <c r="I31" s="177" t="s">
        <v>140</v>
      </c>
    </row>
    <row r="32" spans="1:9" x14ac:dyDescent="0.2">
      <c r="A32" s="4" t="s">
        <v>81</v>
      </c>
      <c r="B32" s="23">
        <v>280</v>
      </c>
      <c r="C32" s="176">
        <f>B32/B$37</f>
        <v>0.49557522123893805</v>
      </c>
      <c r="D32" s="23">
        <v>228</v>
      </c>
      <c r="E32" s="176">
        <f>D32/D$37</f>
        <v>0.45508982035928142</v>
      </c>
      <c r="F32" s="23">
        <v>190</v>
      </c>
      <c r="G32" s="176">
        <f>F32/F$37</f>
        <v>0.52054794520547942</v>
      </c>
      <c r="H32" s="62" t="s">
        <v>56</v>
      </c>
      <c r="I32" s="176" t="s">
        <v>56</v>
      </c>
    </row>
    <row r="33" spans="1:9" x14ac:dyDescent="0.2">
      <c r="A33" s="4" t="s">
        <v>31</v>
      </c>
      <c r="B33" s="23">
        <v>118</v>
      </c>
      <c r="C33" s="176">
        <f t="shared" ref="C33:C35" si="5">B33/B$37</f>
        <v>0.20884955752212389</v>
      </c>
      <c r="D33" s="23">
        <v>107</v>
      </c>
      <c r="E33" s="176">
        <f t="shared" ref="E33:E36" si="6">D33/D$37</f>
        <v>0.21357285429141717</v>
      </c>
      <c r="F33" s="23">
        <v>83</v>
      </c>
      <c r="G33" s="176">
        <f t="shared" ref="G33:G36" si="7">F33/F$37</f>
        <v>0.22739726027397261</v>
      </c>
      <c r="H33" s="62" t="s">
        <v>56</v>
      </c>
      <c r="I33" s="179" t="s">
        <v>56</v>
      </c>
    </row>
    <row r="34" spans="1:9" x14ac:dyDescent="0.2">
      <c r="A34" s="4" t="s">
        <v>44</v>
      </c>
      <c r="B34" s="23">
        <v>165</v>
      </c>
      <c r="C34" s="176">
        <f t="shared" si="5"/>
        <v>0.29203539823008851</v>
      </c>
      <c r="D34" s="23">
        <v>162</v>
      </c>
      <c r="E34" s="176">
        <f t="shared" si="6"/>
        <v>0.32335329341317365</v>
      </c>
      <c r="F34" s="23">
        <v>90</v>
      </c>
      <c r="G34" s="176">
        <f t="shared" si="7"/>
        <v>0.24657534246575341</v>
      </c>
      <c r="H34" s="62" t="s">
        <v>56</v>
      </c>
      <c r="I34" s="179" t="s">
        <v>56</v>
      </c>
    </row>
    <row r="35" spans="1:9" s="19" customFormat="1" x14ac:dyDescent="0.2">
      <c r="A35" s="4" t="s">
        <v>102</v>
      </c>
      <c r="B35" s="23">
        <v>1</v>
      </c>
      <c r="C35" s="176">
        <f t="shared" si="5"/>
        <v>1.7699115044247787E-3</v>
      </c>
      <c r="D35" s="23">
        <v>0</v>
      </c>
      <c r="E35" s="176">
        <f t="shared" si="6"/>
        <v>0</v>
      </c>
      <c r="F35" s="23">
        <v>0</v>
      </c>
      <c r="G35" s="176">
        <f t="shared" si="7"/>
        <v>0</v>
      </c>
      <c r="H35" s="62" t="s">
        <v>56</v>
      </c>
      <c r="I35" s="179" t="s">
        <v>56</v>
      </c>
    </row>
    <row r="36" spans="1:9" x14ac:dyDescent="0.2">
      <c r="A36" s="4" t="s">
        <v>101</v>
      </c>
      <c r="B36" s="23">
        <v>1</v>
      </c>
      <c r="C36" s="176">
        <f>B36/B$37</f>
        <v>1.7699115044247787E-3</v>
      </c>
      <c r="D36" s="23">
        <v>4</v>
      </c>
      <c r="E36" s="176">
        <f t="shared" si="6"/>
        <v>7.9840319361277438E-3</v>
      </c>
      <c r="F36" s="23">
        <v>2</v>
      </c>
      <c r="G36" s="176">
        <f t="shared" si="7"/>
        <v>5.4794520547945206E-3</v>
      </c>
      <c r="H36" s="62" t="s">
        <v>56</v>
      </c>
      <c r="I36" s="179" t="s">
        <v>56</v>
      </c>
    </row>
    <row r="37" spans="1:9" x14ac:dyDescent="0.2">
      <c r="A37" s="45" t="s">
        <v>75</v>
      </c>
      <c r="B37" s="119">
        <f>SUM(B32:B36)</f>
        <v>565</v>
      </c>
      <c r="C37" s="119"/>
      <c r="D37" s="119">
        <f t="shared" ref="D37:F37" si="8">SUM(D32:D36)</f>
        <v>501</v>
      </c>
      <c r="E37" s="119"/>
      <c r="F37" s="119">
        <f t="shared" si="8"/>
        <v>365</v>
      </c>
      <c r="G37" s="119"/>
      <c r="H37" s="62" t="s">
        <v>56</v>
      </c>
      <c r="I37" s="179"/>
    </row>
    <row r="38" spans="1:9" s="19" customFormat="1" x14ac:dyDescent="0.2">
      <c r="A38" s="45"/>
      <c r="B38" s="119"/>
      <c r="C38" s="119"/>
      <c r="D38" s="119"/>
      <c r="E38" s="119"/>
      <c r="F38" s="119"/>
      <c r="G38" s="119"/>
      <c r="H38" s="119"/>
      <c r="I38" s="180"/>
    </row>
    <row r="40" spans="1:9" x14ac:dyDescent="0.2">
      <c r="A40" s="25" t="s">
        <v>24</v>
      </c>
      <c r="B40" s="38"/>
      <c r="C40" s="38"/>
      <c r="D40" s="38"/>
      <c r="E40" s="38"/>
      <c r="F40" s="38"/>
      <c r="G40" s="38"/>
      <c r="H40" s="38"/>
      <c r="I40" s="159"/>
    </row>
    <row r="42" spans="1:9" x14ac:dyDescent="0.2">
      <c r="A42" t="s">
        <v>64</v>
      </c>
      <c r="B42" s="62" t="s">
        <v>56</v>
      </c>
      <c r="C42" s="62"/>
      <c r="D42" s="62" t="s">
        <v>56</v>
      </c>
      <c r="E42" s="62"/>
      <c r="F42" s="62" t="s">
        <v>56</v>
      </c>
      <c r="G42" s="62"/>
      <c r="H42" s="62" t="s">
        <v>56</v>
      </c>
      <c r="I42" s="179"/>
    </row>
    <row r="45" spans="1:9" x14ac:dyDescent="0.2">
      <c r="A45" s="25" t="s">
        <v>43</v>
      </c>
      <c r="B45" s="38"/>
      <c r="C45" s="38"/>
      <c r="D45" s="38"/>
      <c r="E45" s="38"/>
      <c r="F45" s="38"/>
      <c r="G45" s="38"/>
      <c r="H45" s="38"/>
      <c r="I45" s="159"/>
    </row>
    <row r="47" spans="1:9" ht="15.75" x14ac:dyDescent="0.25">
      <c r="A47" s="69" t="s">
        <v>67</v>
      </c>
      <c r="B47" s="50">
        <v>2012</v>
      </c>
      <c r="C47" s="177" t="s">
        <v>140</v>
      </c>
      <c r="D47" s="50">
        <v>2013</v>
      </c>
      <c r="E47" s="177" t="s">
        <v>140</v>
      </c>
      <c r="F47" s="50">
        <v>2014</v>
      </c>
      <c r="G47" s="177" t="s">
        <v>140</v>
      </c>
      <c r="H47" s="229" t="s">
        <v>168</v>
      </c>
      <c r="I47" s="177" t="s">
        <v>140</v>
      </c>
    </row>
    <row r="48" spans="1:9" x14ac:dyDescent="0.2">
      <c r="A48" s="4" t="s">
        <v>81</v>
      </c>
      <c r="B48" s="24">
        <v>3140</v>
      </c>
      <c r="C48" s="176">
        <f>B48/B$54</f>
        <v>0.33351035581518851</v>
      </c>
      <c r="D48" s="24">
        <v>2731</v>
      </c>
      <c r="E48" s="176">
        <f>D48/D$54</f>
        <v>0.32423127151846137</v>
      </c>
      <c r="F48" s="24">
        <v>2198</v>
      </c>
      <c r="G48" s="176">
        <f>F48/F$54</f>
        <v>0.30655509065550907</v>
      </c>
      <c r="H48" s="24">
        <v>1021</v>
      </c>
      <c r="I48" s="176">
        <f>H48/H$54</f>
        <v>0.28329633740288568</v>
      </c>
    </row>
    <row r="49" spans="1:9" x14ac:dyDescent="0.2">
      <c r="A49" s="4" t="s">
        <v>44</v>
      </c>
      <c r="B49" s="24">
        <v>4125</v>
      </c>
      <c r="C49" s="176">
        <f t="shared" ref="C49:C53" si="9">B49/B$54</f>
        <v>0.43813064259160911</v>
      </c>
      <c r="D49" s="24">
        <v>3744</v>
      </c>
      <c r="E49" s="176">
        <f t="shared" ref="E49:E53" si="10">D49/D$54</f>
        <v>0.44449721002018283</v>
      </c>
      <c r="F49" s="24">
        <v>3257</v>
      </c>
      <c r="G49" s="176">
        <f t="shared" ref="G49:G53" si="11">F49/F$54</f>
        <v>0.45425383542538356</v>
      </c>
      <c r="H49" s="24">
        <v>1717</v>
      </c>
      <c r="I49" s="176">
        <f t="shared" ref="I49:I53" si="12">H49/H$54</f>
        <v>0.47641509433962265</v>
      </c>
    </row>
    <row r="50" spans="1:9" x14ac:dyDescent="0.2">
      <c r="A50" s="4" t="s">
        <v>31</v>
      </c>
      <c r="B50" s="24">
        <v>2189</v>
      </c>
      <c r="C50" s="176">
        <f t="shared" si="9"/>
        <v>0.23250132766861392</v>
      </c>
      <c r="D50" s="24">
        <v>1978</v>
      </c>
      <c r="E50" s="176">
        <f t="shared" si="10"/>
        <v>0.23483319482369702</v>
      </c>
      <c r="F50" s="24">
        <v>1729</v>
      </c>
      <c r="G50" s="176">
        <f t="shared" si="11"/>
        <v>0.24114365411436542</v>
      </c>
      <c r="H50" s="24">
        <v>875</v>
      </c>
      <c r="I50" s="176">
        <f t="shared" si="12"/>
        <v>0.2427857935627081</v>
      </c>
    </row>
    <row r="51" spans="1:9" x14ac:dyDescent="0.2">
      <c r="A51" s="4" t="s">
        <v>14</v>
      </c>
      <c r="B51" s="24">
        <v>63</v>
      </c>
      <c r="C51" s="176">
        <f t="shared" si="9"/>
        <v>6.6914498141263943E-3</v>
      </c>
      <c r="D51" s="24">
        <v>81</v>
      </c>
      <c r="E51" s="176">
        <f>D51/D$54</f>
        <v>9.6165261783212625E-3</v>
      </c>
      <c r="F51" s="24">
        <v>88</v>
      </c>
      <c r="G51" s="176">
        <f t="shared" si="11"/>
        <v>1.2273361227336122E-2</v>
      </c>
      <c r="H51" s="24">
        <v>39</v>
      </c>
      <c r="I51" s="176">
        <f t="shared" si="12"/>
        <v>1.0821309655937847E-2</v>
      </c>
    </row>
    <row r="52" spans="1:9" x14ac:dyDescent="0.2">
      <c r="A52" s="4" t="s">
        <v>100</v>
      </c>
      <c r="B52" s="24">
        <v>3</v>
      </c>
      <c r="C52" s="176">
        <f t="shared" si="9"/>
        <v>3.1864046733935208E-4</v>
      </c>
      <c r="D52" s="24">
        <v>2</v>
      </c>
      <c r="E52" s="176">
        <f t="shared" si="10"/>
        <v>2.3744509082274725E-4</v>
      </c>
      <c r="F52" s="24">
        <v>2</v>
      </c>
      <c r="G52" s="176">
        <f t="shared" si="11"/>
        <v>2.7894002789400279E-4</v>
      </c>
      <c r="H52" s="24">
        <v>0</v>
      </c>
      <c r="I52" s="176">
        <f t="shared" si="12"/>
        <v>0</v>
      </c>
    </row>
    <row r="53" spans="1:9" s="19" customFormat="1" x14ac:dyDescent="0.2">
      <c r="A53" s="44" t="s">
        <v>101</v>
      </c>
      <c r="B53" s="60">
        <v>4</v>
      </c>
      <c r="C53" s="176">
        <f t="shared" si="9"/>
        <v>4.2485395645246946E-4</v>
      </c>
      <c r="D53" s="60">
        <v>4</v>
      </c>
      <c r="E53" s="176">
        <f t="shared" si="10"/>
        <v>4.7489018164549449E-4</v>
      </c>
      <c r="F53" s="60">
        <v>5</v>
      </c>
      <c r="G53" s="176">
        <f t="shared" si="11"/>
        <v>6.9735006973500695E-4</v>
      </c>
      <c r="H53" s="60">
        <v>2</v>
      </c>
      <c r="I53" s="176">
        <f t="shared" si="12"/>
        <v>5.5493895671476139E-4</v>
      </c>
    </row>
    <row r="54" spans="1:9" x14ac:dyDescent="0.2">
      <c r="A54" s="45" t="s">
        <v>75</v>
      </c>
      <c r="B54" s="119">
        <v>9415</v>
      </c>
      <c r="C54" s="119"/>
      <c r="D54" s="119">
        <v>8423</v>
      </c>
      <c r="E54" s="119"/>
      <c r="F54" s="119">
        <v>7170</v>
      </c>
      <c r="G54" s="119"/>
      <c r="H54" s="119">
        <v>3604</v>
      </c>
      <c r="I54" s="180"/>
    </row>
    <row r="55" spans="1:9" s="19" customFormat="1" x14ac:dyDescent="0.2">
      <c r="A55" s="45"/>
      <c r="B55" s="119"/>
      <c r="C55" s="119"/>
      <c r="D55" s="119"/>
      <c r="E55" s="119"/>
      <c r="F55" s="119"/>
      <c r="G55" s="119"/>
      <c r="H55" s="119"/>
      <c r="I55" s="180"/>
    </row>
    <row r="57" spans="1:9" x14ac:dyDescent="0.2">
      <c r="A57" s="47" t="s">
        <v>10</v>
      </c>
      <c r="B57" s="38"/>
      <c r="C57" s="38"/>
      <c r="D57" s="38"/>
      <c r="E57" s="38"/>
      <c r="F57" s="38"/>
      <c r="G57" s="38"/>
      <c r="H57" s="38"/>
      <c r="I57" s="159"/>
    </row>
    <row r="59" spans="1:9" ht="15.75" x14ac:dyDescent="0.25">
      <c r="A59" s="69" t="s">
        <v>67</v>
      </c>
      <c r="B59" s="50">
        <v>2012</v>
      </c>
      <c r="C59" s="177" t="s">
        <v>140</v>
      </c>
      <c r="D59" s="50">
        <v>2013</v>
      </c>
      <c r="E59" s="177" t="s">
        <v>140</v>
      </c>
      <c r="F59" s="50">
        <v>2014</v>
      </c>
      <c r="G59" s="177" t="s">
        <v>140</v>
      </c>
      <c r="H59" s="229" t="s">
        <v>168</v>
      </c>
      <c r="I59" s="177" t="s">
        <v>140</v>
      </c>
    </row>
    <row r="60" spans="1:9" x14ac:dyDescent="0.2">
      <c r="A60" s="4" t="s">
        <v>81</v>
      </c>
      <c r="B60" s="23">
        <v>317</v>
      </c>
      <c r="C60" s="176">
        <f>B60/B$66</f>
        <v>0.29002744739249769</v>
      </c>
      <c r="D60" s="23">
        <v>511</v>
      </c>
      <c r="E60" s="176">
        <f>D60/D$66</f>
        <v>0.291500285225328</v>
      </c>
      <c r="F60" s="23">
        <v>463</v>
      </c>
      <c r="G60" s="176">
        <f>F60/F$66</f>
        <v>0.26981351981351981</v>
      </c>
      <c r="H60" s="23">
        <v>200</v>
      </c>
      <c r="I60" s="176">
        <f>H60/H$66</f>
        <v>0.29717682020802377</v>
      </c>
    </row>
    <row r="61" spans="1:9" x14ac:dyDescent="0.2">
      <c r="A61" s="4" t="s">
        <v>13</v>
      </c>
      <c r="B61" s="23">
        <v>605</v>
      </c>
      <c r="C61" s="176">
        <f t="shared" ref="C61:C65" si="13">B61/B$66</f>
        <v>0.55352241537053981</v>
      </c>
      <c r="D61" s="23">
        <v>934</v>
      </c>
      <c r="E61" s="176">
        <f t="shared" ref="E61:E65" si="14">D61/D$66</f>
        <v>0.53280091272104968</v>
      </c>
      <c r="F61" s="23">
        <v>953</v>
      </c>
      <c r="G61" s="176">
        <f t="shared" ref="G61:G65" si="15">F61/F$66</f>
        <v>0.55536130536130535</v>
      </c>
      <c r="H61" s="23">
        <v>356</v>
      </c>
      <c r="I61" s="176">
        <f t="shared" ref="I61:I65" si="16">H61/H$66</f>
        <v>0.52897473997028233</v>
      </c>
    </row>
    <row r="62" spans="1:9" x14ac:dyDescent="0.2">
      <c r="A62" s="4" t="s">
        <v>12</v>
      </c>
      <c r="B62" s="23">
        <v>168</v>
      </c>
      <c r="C62" s="176">
        <f t="shared" si="13"/>
        <v>0.15370539798719121</v>
      </c>
      <c r="D62" s="23">
        <v>294</v>
      </c>
      <c r="E62" s="176">
        <f t="shared" si="14"/>
        <v>0.16771249286936679</v>
      </c>
      <c r="F62" s="23">
        <v>287</v>
      </c>
      <c r="G62" s="176">
        <f t="shared" si="15"/>
        <v>0.16724941724941725</v>
      </c>
      <c r="H62" s="23">
        <v>112</v>
      </c>
      <c r="I62" s="176">
        <f t="shared" si="16"/>
        <v>0.16641901931649331</v>
      </c>
    </row>
    <row r="63" spans="1:9" x14ac:dyDescent="0.2">
      <c r="A63" s="4" t="s">
        <v>11</v>
      </c>
      <c r="B63" s="23">
        <v>1</v>
      </c>
      <c r="C63" s="176">
        <f t="shared" si="13"/>
        <v>9.1491308325709062E-4</v>
      </c>
      <c r="D63" s="23">
        <v>6</v>
      </c>
      <c r="E63" s="176">
        <f t="shared" si="14"/>
        <v>3.4227039361095267E-3</v>
      </c>
      <c r="F63" s="23">
        <v>6</v>
      </c>
      <c r="G63" s="176">
        <f t="shared" si="15"/>
        <v>3.4965034965034965E-3</v>
      </c>
      <c r="H63" s="23">
        <v>3</v>
      </c>
      <c r="I63" s="176">
        <f t="shared" si="16"/>
        <v>4.4576523031203564E-3</v>
      </c>
    </row>
    <row r="64" spans="1:9" s="19" customFormat="1" x14ac:dyDescent="0.2">
      <c r="A64" s="4" t="s">
        <v>100</v>
      </c>
      <c r="B64" s="23" t="s">
        <v>56</v>
      </c>
      <c r="C64" s="176" t="s">
        <v>56</v>
      </c>
      <c r="D64" s="23">
        <v>1</v>
      </c>
      <c r="E64" s="176">
        <f>D64/D$66</f>
        <v>5.7045065601825438E-4</v>
      </c>
      <c r="F64" s="23" t="s">
        <v>56</v>
      </c>
      <c r="G64" s="176" t="s">
        <v>56</v>
      </c>
      <c r="H64" s="23" t="s">
        <v>56</v>
      </c>
      <c r="I64" s="176" t="s">
        <v>56</v>
      </c>
    </row>
    <row r="65" spans="1:9" s="19" customFormat="1" x14ac:dyDescent="0.2">
      <c r="A65" s="4" t="s">
        <v>101</v>
      </c>
      <c r="B65" s="23">
        <v>2</v>
      </c>
      <c r="C65" s="176">
        <f t="shared" si="13"/>
        <v>1.8298261665141812E-3</v>
      </c>
      <c r="D65" s="23">
        <v>7</v>
      </c>
      <c r="E65" s="176">
        <f t="shared" si="14"/>
        <v>3.9931545921277813E-3</v>
      </c>
      <c r="F65" s="23">
        <v>7</v>
      </c>
      <c r="G65" s="176">
        <f t="shared" si="15"/>
        <v>4.079254079254079E-3</v>
      </c>
      <c r="H65" s="23">
        <v>2</v>
      </c>
      <c r="I65" s="176">
        <f t="shared" si="16"/>
        <v>2.9717682020802376E-3</v>
      </c>
    </row>
    <row r="66" spans="1:9" s="19" customFormat="1" x14ac:dyDescent="0.2">
      <c r="A66" s="45" t="s">
        <v>75</v>
      </c>
      <c r="B66" s="119">
        <f>SUM(B60:B65)</f>
        <v>1093</v>
      </c>
      <c r="C66" s="119"/>
      <c r="D66" s="119">
        <f t="shared" ref="D66:H66" si="17">SUM(D60:D65)</f>
        <v>1753</v>
      </c>
      <c r="E66" s="176"/>
      <c r="F66" s="119">
        <f t="shared" si="17"/>
        <v>1716</v>
      </c>
      <c r="G66" s="119"/>
      <c r="H66" s="119">
        <f t="shared" si="17"/>
        <v>673</v>
      </c>
      <c r="I66" s="180"/>
    </row>
    <row r="67" spans="1:9" x14ac:dyDescent="0.2">
      <c r="A67" s="9"/>
    </row>
    <row r="69" spans="1:9" s="19" customFormat="1" x14ac:dyDescent="0.2">
      <c r="A69" s="224"/>
      <c r="B69" s="221"/>
      <c r="C69" s="221"/>
      <c r="D69" s="221"/>
      <c r="E69" s="221"/>
      <c r="F69" s="221"/>
      <c r="G69" s="221"/>
      <c r="H69" s="221"/>
      <c r="I69" s="230"/>
    </row>
    <row r="71" spans="1:9" ht="15.75" x14ac:dyDescent="0.25">
      <c r="A71" s="69"/>
      <c r="B71" s="50"/>
      <c r="C71" s="177"/>
      <c r="D71" s="50"/>
      <c r="E71" s="177"/>
      <c r="F71" s="50"/>
      <c r="G71" s="177"/>
      <c r="H71" s="50"/>
      <c r="I71" s="177"/>
    </row>
    <row r="72" spans="1:9" x14ac:dyDescent="0.2">
      <c r="A72" s="4"/>
      <c r="F72" s="33"/>
      <c r="G72" s="176"/>
    </row>
    <row r="73" spans="1:9" x14ac:dyDescent="0.2">
      <c r="A73" s="4"/>
      <c r="F73" s="33"/>
      <c r="G73" s="176"/>
    </row>
    <row r="74" spans="1:9" x14ac:dyDescent="0.2">
      <c r="A74" s="4"/>
      <c r="F74" s="33"/>
      <c r="G74" s="176"/>
    </row>
    <row r="75" spans="1:9" x14ac:dyDescent="0.2">
      <c r="A75" s="4"/>
      <c r="F75" s="33"/>
      <c r="G75" s="176"/>
    </row>
    <row r="76" spans="1:9" x14ac:dyDescent="0.2">
      <c r="A76" s="45"/>
      <c r="F76" s="33"/>
    </row>
  </sheetData>
  <sheetProtection algorithmName="SHA-512" hashValue="yTTk/HkqVXo8/Htf7mb48/j/vxOZty1hdzj1BNPWFHaPW4cK68q6iqPIpIagWfCBfzFlIOksZT3aVqGfZL0m+A==" saltValue="tEOknJClyqNyJG+WucgL9Q==" spinCount="100000" sheet="1" objects="1" scenarios="1"/>
  <phoneticPr fontId="8" type="noConversion"/>
  <pageMargins left="0.75" right="0.75" top="1" bottom="1" header="0.5" footer="0.5"/>
  <pageSetup scale="75" fitToHeight="10" orientation="portrait" horizontalDpi="4294967292" verticalDpi="4294967292"/>
  <headerFooter>
    <oddHeader>&amp;A</oddHeader>
    <oddFooter>Page &amp;P of &amp;N</oddFoot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workbookViewId="0">
      <pane ySplit="1" topLeftCell="A2" activePane="bottomLeft" state="frozen"/>
      <selection pane="bottomLeft" activeCell="F2" sqref="F2"/>
    </sheetView>
  </sheetViews>
  <sheetFormatPr defaultColWidth="11" defaultRowHeight="12.75" x14ac:dyDescent="0.2"/>
  <cols>
    <col min="1" max="1" width="19.625" customWidth="1"/>
    <col min="2" max="2" width="13.625" style="23" customWidth="1"/>
    <col min="3" max="3" width="6" style="181" customWidth="1"/>
    <col min="4" max="4" width="13.625" style="23" customWidth="1"/>
    <col min="5" max="5" width="5.875" style="181" customWidth="1"/>
    <col min="6" max="6" width="13.625" style="23" customWidth="1"/>
    <col min="7" max="7" width="6.125" style="181" customWidth="1"/>
    <col min="8" max="8" width="13.625" style="23" customWidth="1"/>
    <col min="9" max="9" width="6.25" style="181" customWidth="1"/>
  </cols>
  <sheetData>
    <row r="1" spans="1:10" s="19" customFormat="1" ht="27.95" customHeight="1" x14ac:dyDescent="0.2">
      <c r="A1" s="223" t="s">
        <v>175</v>
      </c>
      <c r="B1" s="23"/>
      <c r="C1" s="181"/>
      <c r="D1" s="23"/>
      <c r="E1" s="181"/>
      <c r="F1" s="23"/>
      <c r="G1" s="181"/>
      <c r="H1" s="23"/>
      <c r="I1" s="181"/>
    </row>
    <row r="3" spans="1:10" x14ac:dyDescent="0.2">
      <c r="A3" s="25" t="s">
        <v>33</v>
      </c>
      <c r="B3" s="38"/>
      <c r="C3" s="182"/>
      <c r="D3" s="38"/>
      <c r="E3" s="182"/>
      <c r="F3" s="38"/>
      <c r="G3" s="182"/>
      <c r="H3" s="38"/>
      <c r="I3" s="182"/>
    </row>
    <row r="5" spans="1:10" s="19" customFormat="1" ht="15.75" x14ac:dyDescent="0.25">
      <c r="A5" s="69" t="s">
        <v>94</v>
      </c>
      <c r="B5" s="123">
        <v>2012</v>
      </c>
      <c r="C5" s="183" t="s">
        <v>140</v>
      </c>
      <c r="D5" s="123">
        <v>2013</v>
      </c>
      <c r="E5" s="183" t="s">
        <v>140</v>
      </c>
      <c r="F5" s="123">
        <v>2014</v>
      </c>
      <c r="G5" s="183" t="s">
        <v>140</v>
      </c>
      <c r="H5" s="229" t="s">
        <v>169</v>
      </c>
      <c r="I5" s="183"/>
    </row>
    <row r="6" spans="1:10" s="19" customFormat="1" x14ac:dyDescent="0.2">
      <c r="A6" s="107" t="s">
        <v>4</v>
      </c>
      <c r="B6" s="24">
        <v>4451</v>
      </c>
      <c r="C6" s="176">
        <f>B6/B$9</f>
        <v>0.76622482354966437</v>
      </c>
      <c r="D6" s="24">
        <v>4004</v>
      </c>
      <c r="E6" s="176">
        <f>D6/D$9</f>
        <v>0.75862068965517238</v>
      </c>
      <c r="F6" s="24">
        <v>4361</v>
      </c>
      <c r="G6" s="176">
        <f>F6/F$9</f>
        <v>0.75764419735927724</v>
      </c>
      <c r="H6" s="24">
        <v>1898</v>
      </c>
      <c r="I6" s="176">
        <f>H6/H$9</f>
        <v>0.77154471544715442</v>
      </c>
    </row>
    <row r="7" spans="1:10" s="19" customFormat="1" x14ac:dyDescent="0.2">
      <c r="A7" s="107" t="s">
        <v>5</v>
      </c>
      <c r="B7" s="24">
        <v>1358</v>
      </c>
      <c r="C7" s="176">
        <f t="shared" ref="C7" si="0">B7/$B$9</f>
        <v>0.23377517645033569</v>
      </c>
      <c r="D7" s="24">
        <v>1273</v>
      </c>
      <c r="E7" s="176">
        <f>D7/D$9</f>
        <v>0.24118984463812049</v>
      </c>
      <c r="F7" s="24">
        <v>1395</v>
      </c>
      <c r="G7" s="176">
        <f>F7/F$9</f>
        <v>0.24235580264072273</v>
      </c>
      <c r="H7" s="24">
        <v>562</v>
      </c>
      <c r="I7" s="176">
        <f>H7/H$9</f>
        <v>0.22845528455284553</v>
      </c>
    </row>
    <row r="8" spans="1:10" s="19" customFormat="1" x14ac:dyDescent="0.2">
      <c r="A8" s="107" t="s">
        <v>101</v>
      </c>
      <c r="B8" s="24">
        <v>0</v>
      </c>
      <c r="C8" s="176">
        <f>B8/$B$9</f>
        <v>0</v>
      </c>
      <c r="D8" s="24">
        <v>1</v>
      </c>
      <c r="E8" s="176">
        <f>D8/D$9</f>
        <v>1.8946570670708602E-4</v>
      </c>
      <c r="F8" s="24">
        <v>0</v>
      </c>
      <c r="G8" s="176">
        <f>F8/F$9</f>
        <v>0</v>
      </c>
      <c r="H8" s="24">
        <v>0</v>
      </c>
      <c r="I8" s="176">
        <f>H8/H$9</f>
        <v>0</v>
      </c>
    </row>
    <row r="9" spans="1:10" s="22" customFormat="1" x14ac:dyDescent="0.2">
      <c r="A9" s="127" t="s">
        <v>75</v>
      </c>
      <c r="B9" s="119">
        <f>SUM(B6:B7)</f>
        <v>5809</v>
      </c>
      <c r="C9" s="184"/>
      <c r="D9" s="119">
        <f>SUM(D6:D8)</f>
        <v>5278</v>
      </c>
      <c r="E9" s="184"/>
      <c r="F9" s="119">
        <f t="shared" ref="F9:H9" si="1">SUM(F6:F7)</f>
        <v>5756</v>
      </c>
      <c r="G9" s="184"/>
      <c r="H9" s="119">
        <f t="shared" si="1"/>
        <v>2460</v>
      </c>
      <c r="I9" s="184"/>
    </row>
    <row r="12" spans="1:10" x14ac:dyDescent="0.2">
      <c r="A12" s="25" t="s">
        <v>23</v>
      </c>
      <c r="B12" s="38"/>
      <c r="C12" s="182"/>
      <c r="D12" s="38"/>
      <c r="E12" s="182"/>
      <c r="F12" s="38"/>
      <c r="G12" s="182"/>
      <c r="H12" s="38"/>
      <c r="I12" s="182"/>
      <c r="J12" s="16"/>
    </row>
    <row r="13" spans="1:10" s="31" customFormat="1" x14ac:dyDescent="0.2">
      <c r="A13" s="32"/>
      <c r="B13" s="33"/>
      <c r="C13" s="185"/>
      <c r="D13" s="33"/>
      <c r="E13" s="185"/>
      <c r="F13" s="33"/>
      <c r="G13" s="185"/>
      <c r="H13" s="33"/>
      <c r="I13" s="185"/>
    </row>
    <row r="14" spans="1:10" ht="15.75" x14ac:dyDescent="0.25">
      <c r="A14" s="69" t="s">
        <v>94</v>
      </c>
      <c r="B14" s="50">
        <v>2012</v>
      </c>
      <c r="C14" s="183" t="s">
        <v>140</v>
      </c>
      <c r="D14" s="50">
        <v>2013</v>
      </c>
      <c r="E14" s="183" t="s">
        <v>140</v>
      </c>
      <c r="F14" s="50">
        <v>2014</v>
      </c>
      <c r="G14" s="183" t="s">
        <v>140</v>
      </c>
      <c r="H14" s="229" t="s">
        <v>169</v>
      </c>
      <c r="I14" s="186"/>
      <c r="J14" s="16"/>
    </row>
    <row r="15" spans="1:10" x14ac:dyDescent="0.2">
      <c r="A15" s="107" t="s">
        <v>4</v>
      </c>
      <c r="B15" s="24">
        <v>830</v>
      </c>
      <c r="C15" s="176">
        <f>B15/B$17</f>
        <v>0.78972407231208375</v>
      </c>
      <c r="D15" s="23">
        <v>749</v>
      </c>
      <c r="E15" s="176">
        <f>D15/D$17</f>
        <v>0.80192719486081365</v>
      </c>
      <c r="F15" s="145">
        <v>790</v>
      </c>
      <c r="G15" s="176">
        <f>F15/F$17</f>
        <v>0.85683297180043383</v>
      </c>
      <c r="H15" s="23">
        <v>411</v>
      </c>
      <c r="I15" s="176">
        <f>H15/H$17</f>
        <v>0.86708860759493667</v>
      </c>
      <c r="J15" s="16"/>
    </row>
    <row r="16" spans="1:10" x14ac:dyDescent="0.2">
      <c r="A16" s="107" t="s">
        <v>5</v>
      </c>
      <c r="B16" s="23">
        <v>221</v>
      </c>
      <c r="C16" s="176">
        <f>B16/B$17</f>
        <v>0.21027592768791628</v>
      </c>
      <c r="D16" s="23">
        <v>185</v>
      </c>
      <c r="E16" s="176">
        <f>D16/D$17</f>
        <v>0.19807280513918629</v>
      </c>
      <c r="F16" s="145">
        <v>132</v>
      </c>
      <c r="G16" s="176">
        <f>F16/F$17</f>
        <v>0.14316702819956617</v>
      </c>
      <c r="H16" s="23">
        <v>63</v>
      </c>
      <c r="I16" s="176">
        <f>H16/H$17</f>
        <v>0.13291139240506328</v>
      </c>
      <c r="J16" s="16"/>
    </row>
    <row r="17" spans="1:12" s="22" customFormat="1" x14ac:dyDescent="0.2">
      <c r="A17" s="127" t="s">
        <v>75</v>
      </c>
      <c r="B17" s="119">
        <v>1051</v>
      </c>
      <c r="C17" s="184"/>
      <c r="D17" s="119">
        <v>934</v>
      </c>
      <c r="E17" s="184"/>
      <c r="F17" s="119">
        <v>922</v>
      </c>
      <c r="G17" s="184"/>
      <c r="H17" s="119">
        <v>474</v>
      </c>
      <c r="I17" s="184"/>
    </row>
    <row r="18" spans="1:12" s="19" customFormat="1" x14ac:dyDescent="0.2">
      <c r="A18" s="3"/>
      <c r="B18" s="23"/>
      <c r="C18" s="181"/>
      <c r="D18" s="23"/>
      <c r="E18" s="181"/>
      <c r="F18" s="23"/>
      <c r="G18" s="181"/>
      <c r="H18" s="23"/>
      <c r="I18" s="181"/>
    </row>
    <row r="19" spans="1:12" x14ac:dyDescent="0.2">
      <c r="F19" s="50"/>
      <c r="J19" s="16"/>
      <c r="K19" s="18"/>
      <c r="L19" s="18"/>
    </row>
    <row r="20" spans="1:12" x14ac:dyDescent="0.2">
      <c r="A20" s="28" t="s">
        <v>53</v>
      </c>
      <c r="B20" s="38"/>
      <c r="C20" s="182"/>
      <c r="D20" s="38"/>
      <c r="E20" s="182"/>
      <c r="F20" s="38"/>
      <c r="G20" s="182"/>
      <c r="H20" s="38"/>
      <c r="I20" s="182"/>
    </row>
    <row r="22" spans="1:12" ht="15.75" x14ac:dyDescent="0.25">
      <c r="A22" s="69" t="s">
        <v>94</v>
      </c>
      <c r="B22" s="50">
        <v>2012</v>
      </c>
      <c r="C22" s="183" t="s">
        <v>140</v>
      </c>
      <c r="D22" s="50">
        <v>2013</v>
      </c>
      <c r="E22" s="183" t="s">
        <v>140</v>
      </c>
      <c r="F22" s="50">
        <v>2014</v>
      </c>
      <c r="G22" s="183" t="s">
        <v>140</v>
      </c>
      <c r="H22" s="229" t="s">
        <v>169</v>
      </c>
      <c r="I22" s="186"/>
    </row>
    <row r="23" spans="1:12" x14ac:dyDescent="0.2">
      <c r="A23" s="107" t="s">
        <v>4</v>
      </c>
      <c r="B23" s="23">
        <v>4125</v>
      </c>
      <c r="C23" s="176">
        <f>B23/B$25</f>
        <v>0.7165190203230849</v>
      </c>
      <c r="D23" s="23">
        <v>3992</v>
      </c>
      <c r="E23" s="176">
        <f>D23/D$25</f>
        <v>0.72018762403030845</v>
      </c>
      <c r="F23" s="23">
        <v>3916</v>
      </c>
      <c r="G23" s="176">
        <f>F23/F$25</f>
        <v>0.72531950361177999</v>
      </c>
      <c r="H23" s="23" t="s">
        <v>56</v>
      </c>
      <c r="I23" s="181" t="s">
        <v>56</v>
      </c>
    </row>
    <row r="24" spans="1:12" x14ac:dyDescent="0.2">
      <c r="A24" s="107" t="s">
        <v>5</v>
      </c>
      <c r="B24" s="23">
        <v>1632</v>
      </c>
      <c r="C24" s="176">
        <f>B24/B$25</f>
        <v>0.28348097967691505</v>
      </c>
      <c r="D24" s="23">
        <v>1551</v>
      </c>
      <c r="E24" s="176">
        <f>D24/D$25</f>
        <v>0.2798123759696915</v>
      </c>
      <c r="F24" s="23">
        <v>1483</v>
      </c>
      <c r="G24" s="176">
        <f>F24/F$25</f>
        <v>0.27468049638822006</v>
      </c>
      <c r="H24" s="23" t="s">
        <v>56</v>
      </c>
      <c r="I24" s="181" t="s">
        <v>56</v>
      </c>
    </row>
    <row r="25" spans="1:12" s="22" customFormat="1" x14ac:dyDescent="0.2">
      <c r="A25" s="127" t="s">
        <v>75</v>
      </c>
      <c r="B25" s="119">
        <f>SUM(B23:B24)</f>
        <v>5757</v>
      </c>
      <c r="C25" s="184"/>
      <c r="D25" s="119">
        <f t="shared" ref="D25" si="2">SUM(D23:D24)</f>
        <v>5543</v>
      </c>
      <c r="E25" s="184"/>
      <c r="F25" s="119">
        <f t="shared" ref="F25" si="3">SUM(F23:F24)</f>
        <v>5399</v>
      </c>
      <c r="G25" s="184"/>
      <c r="H25" s="60" t="s">
        <v>56</v>
      </c>
      <c r="I25" s="184"/>
    </row>
    <row r="26" spans="1:12" x14ac:dyDescent="0.2">
      <c r="A26" s="4"/>
    </row>
    <row r="28" spans="1:12" x14ac:dyDescent="0.2">
      <c r="A28" s="25" t="s">
        <v>27</v>
      </c>
      <c r="B28" s="38"/>
      <c r="C28" s="182"/>
      <c r="D28" s="38"/>
      <c r="E28" s="182"/>
      <c r="F28" s="38"/>
      <c r="G28" s="182"/>
      <c r="H28" s="38"/>
      <c r="I28" s="182"/>
    </row>
    <row r="30" spans="1:12" ht="15.75" x14ac:dyDescent="0.25">
      <c r="A30" s="69" t="s">
        <v>94</v>
      </c>
      <c r="B30" s="50">
        <v>2012</v>
      </c>
      <c r="C30" s="183" t="s">
        <v>140</v>
      </c>
      <c r="D30" s="50">
        <v>2013</v>
      </c>
      <c r="E30" s="183" t="s">
        <v>140</v>
      </c>
      <c r="F30" s="50">
        <v>2014</v>
      </c>
      <c r="G30" s="183" t="s">
        <v>140</v>
      </c>
      <c r="H30" s="229" t="s">
        <v>169</v>
      </c>
      <c r="I30" s="186"/>
    </row>
    <row r="31" spans="1:12" x14ac:dyDescent="0.2">
      <c r="A31" s="107" t="s">
        <v>4</v>
      </c>
      <c r="B31" s="23">
        <v>403</v>
      </c>
      <c r="C31" s="176">
        <f>B31/B$33</f>
        <v>0.71580817051509771</v>
      </c>
      <c r="D31" s="23">
        <v>339</v>
      </c>
      <c r="E31" s="176">
        <f>D31/D$33</f>
        <v>0.67800000000000005</v>
      </c>
      <c r="F31" s="23">
        <v>219</v>
      </c>
      <c r="G31" s="176">
        <f>F31/F$33</f>
        <v>0.6</v>
      </c>
      <c r="H31" s="62" t="s">
        <v>56</v>
      </c>
      <c r="I31" s="181" t="s">
        <v>56</v>
      </c>
    </row>
    <row r="32" spans="1:12" x14ac:dyDescent="0.2">
      <c r="A32" s="107" t="s">
        <v>5</v>
      </c>
      <c r="B32" s="23">
        <v>160</v>
      </c>
      <c r="C32" s="176">
        <f>B32/B$33</f>
        <v>0.28419182948490229</v>
      </c>
      <c r="D32" s="23">
        <v>161</v>
      </c>
      <c r="E32" s="176">
        <f>D32/D$33</f>
        <v>0.32200000000000001</v>
      </c>
      <c r="F32" s="23">
        <v>146</v>
      </c>
      <c r="G32" s="176">
        <f>F32/F$33</f>
        <v>0.4</v>
      </c>
      <c r="H32" s="62" t="s">
        <v>56</v>
      </c>
      <c r="I32" s="181" t="s">
        <v>56</v>
      </c>
    </row>
    <row r="33" spans="1:12" s="22" customFormat="1" x14ac:dyDescent="0.2">
      <c r="A33" s="127" t="s">
        <v>75</v>
      </c>
      <c r="B33" s="119">
        <f t="shared" ref="B33:F33" si="4">SUM(B31:B32)</f>
        <v>563</v>
      </c>
      <c r="C33" s="184"/>
      <c r="D33" s="119">
        <f t="shared" si="4"/>
        <v>500</v>
      </c>
      <c r="E33" s="184"/>
      <c r="F33" s="119">
        <f t="shared" si="4"/>
        <v>365</v>
      </c>
      <c r="G33" s="184"/>
      <c r="H33" s="62" t="s">
        <v>56</v>
      </c>
      <c r="I33" s="184"/>
    </row>
    <row r="34" spans="1:12" x14ac:dyDescent="0.2">
      <c r="A34" s="4"/>
    </row>
    <row r="36" spans="1:12" x14ac:dyDescent="0.2">
      <c r="A36" s="25" t="s">
        <v>24</v>
      </c>
      <c r="B36" s="38"/>
      <c r="C36" s="182"/>
      <c r="D36" s="38"/>
      <c r="E36" s="182"/>
      <c r="F36" s="38"/>
      <c r="G36" s="182"/>
      <c r="H36" s="38"/>
      <c r="I36" s="182"/>
    </row>
    <row r="37" spans="1:12" s="19" customFormat="1" x14ac:dyDescent="0.2">
      <c r="A37" s="1"/>
      <c r="B37" s="23"/>
      <c r="C37" s="181"/>
      <c r="D37" s="23"/>
      <c r="E37" s="181"/>
      <c r="F37" s="23"/>
      <c r="G37" s="181"/>
      <c r="H37" s="23"/>
      <c r="I37" s="181"/>
    </row>
    <row r="38" spans="1:12" x14ac:dyDescent="0.2">
      <c r="A38" t="s">
        <v>64</v>
      </c>
      <c r="B38" s="62" t="s">
        <v>56</v>
      </c>
      <c r="C38" s="187"/>
      <c r="D38" s="62" t="s">
        <v>56</v>
      </c>
      <c r="E38" s="187"/>
      <c r="F38" s="62" t="s">
        <v>56</v>
      </c>
      <c r="G38" s="187"/>
      <c r="H38" s="62" t="s">
        <v>56</v>
      </c>
      <c r="I38" s="187"/>
    </row>
    <row r="41" spans="1:12" x14ac:dyDescent="0.2">
      <c r="A41" s="25" t="s">
        <v>32</v>
      </c>
      <c r="B41" s="38"/>
      <c r="C41" s="182"/>
      <c r="D41" s="38"/>
      <c r="E41" s="182"/>
      <c r="F41" s="38"/>
      <c r="G41" s="182"/>
      <c r="H41" s="38"/>
      <c r="I41" s="182"/>
    </row>
    <row r="43" spans="1:12" ht="15.75" x14ac:dyDescent="0.25">
      <c r="A43" s="69" t="s">
        <v>94</v>
      </c>
      <c r="B43" s="123">
        <v>2012</v>
      </c>
      <c r="C43" s="183" t="s">
        <v>140</v>
      </c>
      <c r="D43" s="123">
        <v>2013</v>
      </c>
      <c r="E43" s="183" t="s">
        <v>140</v>
      </c>
      <c r="F43" s="123">
        <v>2014</v>
      </c>
      <c r="G43" s="183" t="s">
        <v>140</v>
      </c>
      <c r="H43" s="229" t="s">
        <v>169</v>
      </c>
      <c r="I43" s="183"/>
      <c r="J43" s="6"/>
      <c r="K43" s="6"/>
      <c r="L43" s="6"/>
    </row>
    <row r="44" spans="1:12" ht="15.75" x14ac:dyDescent="0.25">
      <c r="A44" s="107" t="s">
        <v>4</v>
      </c>
      <c r="B44" s="53">
        <v>7267</v>
      </c>
      <c r="C44" s="176">
        <f>B44/B$46</f>
        <v>0.77185342538502388</v>
      </c>
      <c r="D44" s="53">
        <v>6523</v>
      </c>
      <c r="E44" s="176">
        <f>D44/D$46</f>
        <v>0.77442716371839015</v>
      </c>
      <c r="F44" s="53">
        <v>5598</v>
      </c>
      <c r="G44" s="176">
        <f>F44/F$46</f>
        <v>0.78075313807531377</v>
      </c>
      <c r="H44" s="53">
        <v>2854</v>
      </c>
      <c r="I44" s="176">
        <f>H44/H$46</f>
        <v>0.79189789123196452</v>
      </c>
      <c r="J44" s="7"/>
      <c r="K44" s="6"/>
      <c r="L44" s="7"/>
    </row>
    <row r="45" spans="1:12" ht="15.75" x14ac:dyDescent="0.25">
      <c r="A45" s="107" t="s">
        <v>5</v>
      </c>
      <c r="B45" s="53">
        <v>2148</v>
      </c>
      <c r="C45" s="176">
        <f>B45/B$46</f>
        <v>0.22814657461497609</v>
      </c>
      <c r="D45" s="53">
        <v>1900</v>
      </c>
      <c r="E45" s="176">
        <f>D45/D$46</f>
        <v>0.22557283628160987</v>
      </c>
      <c r="F45" s="53">
        <v>1572</v>
      </c>
      <c r="G45" s="176">
        <f>F45/F$46</f>
        <v>0.2192468619246862</v>
      </c>
      <c r="H45" s="54">
        <v>750</v>
      </c>
      <c r="I45" s="176">
        <f>H45/H$46</f>
        <v>0.2081021087680355</v>
      </c>
      <c r="J45" s="7"/>
      <c r="K45" s="6"/>
      <c r="L45" s="6"/>
    </row>
    <row r="46" spans="1:12" s="22" customFormat="1" x14ac:dyDescent="0.2">
      <c r="A46" s="127" t="s">
        <v>75</v>
      </c>
      <c r="B46" s="119">
        <f>SUM(B44:B45)</f>
        <v>9415</v>
      </c>
      <c r="C46" s="184"/>
      <c r="D46" s="119">
        <f t="shared" ref="D46" si="5">SUM(D44:D45)</f>
        <v>8423</v>
      </c>
      <c r="E46" s="184"/>
      <c r="F46" s="119">
        <f t="shared" ref="F46" si="6">SUM(F44:F45)</f>
        <v>7170</v>
      </c>
      <c r="G46" s="184"/>
      <c r="H46" s="119">
        <f t="shared" ref="H46" si="7">SUM(H44:H45)</f>
        <v>3604</v>
      </c>
      <c r="I46" s="184"/>
    </row>
    <row r="47" spans="1:12" x14ac:dyDescent="0.2">
      <c r="A47" s="4"/>
    </row>
    <row r="49" spans="1:9" x14ac:dyDescent="0.2">
      <c r="A49" s="47" t="s">
        <v>10</v>
      </c>
      <c r="B49" s="38"/>
      <c r="C49" s="182"/>
      <c r="D49" s="38"/>
      <c r="E49" s="182"/>
      <c r="F49" s="38"/>
      <c r="G49" s="182"/>
      <c r="H49" s="38"/>
      <c r="I49" s="182"/>
    </row>
    <row r="51" spans="1:9" ht="15.75" x14ac:dyDescent="0.25">
      <c r="A51" s="69" t="s">
        <v>94</v>
      </c>
      <c r="B51" s="123">
        <v>2012</v>
      </c>
      <c r="C51" s="183" t="s">
        <v>140</v>
      </c>
      <c r="D51" s="123">
        <v>2013</v>
      </c>
      <c r="E51" s="183" t="s">
        <v>140</v>
      </c>
      <c r="F51" s="123">
        <v>2014</v>
      </c>
      <c r="G51" s="183" t="s">
        <v>140</v>
      </c>
      <c r="H51" s="229" t="s">
        <v>169</v>
      </c>
      <c r="I51" s="183"/>
    </row>
    <row r="52" spans="1:9" x14ac:dyDescent="0.2">
      <c r="A52" s="107" t="s">
        <v>4</v>
      </c>
      <c r="B52" s="23">
        <v>805</v>
      </c>
      <c r="C52" s="176">
        <f>B52/B$55</f>
        <v>0.73650503202195794</v>
      </c>
      <c r="D52" s="23">
        <v>1250</v>
      </c>
      <c r="E52" s="176">
        <f>D52/D$55</f>
        <v>0.71306332002281803</v>
      </c>
      <c r="F52" s="23">
        <v>1247</v>
      </c>
      <c r="G52" s="176">
        <f>F52/F$55</f>
        <v>0.7266899766899767</v>
      </c>
      <c r="H52" s="23">
        <v>474</v>
      </c>
      <c r="I52" s="176">
        <f>H52/H$55</f>
        <v>0.7043090638930164</v>
      </c>
    </row>
    <row r="53" spans="1:9" x14ac:dyDescent="0.2">
      <c r="A53" s="107" t="s">
        <v>5</v>
      </c>
      <c r="B53" s="23">
        <v>287</v>
      </c>
      <c r="C53" s="176">
        <f t="shared" ref="C53:C54" si="8">B53/B$55</f>
        <v>0.26258005489478498</v>
      </c>
      <c r="D53" s="23">
        <v>502</v>
      </c>
      <c r="E53" s="176">
        <f t="shared" ref="E53:E54" si="9">D53/D$55</f>
        <v>0.28636622932116373</v>
      </c>
      <c r="F53" s="23">
        <v>469</v>
      </c>
      <c r="G53" s="176">
        <f t="shared" ref="G53:G54" si="10">F53/F$55</f>
        <v>0.2733100233100233</v>
      </c>
      <c r="H53" s="23">
        <v>199</v>
      </c>
      <c r="I53" s="176">
        <f t="shared" ref="I53:I54" si="11">H53/H$55</f>
        <v>0.29569093610698366</v>
      </c>
    </row>
    <row r="54" spans="1:9" s="19" customFormat="1" x14ac:dyDescent="0.2">
      <c r="A54" s="107" t="s">
        <v>101</v>
      </c>
      <c r="B54" s="23">
        <v>1</v>
      </c>
      <c r="C54" s="176">
        <f t="shared" si="8"/>
        <v>9.1491308325709062E-4</v>
      </c>
      <c r="D54" s="23">
        <v>1</v>
      </c>
      <c r="E54" s="176">
        <f t="shared" si="9"/>
        <v>5.7045065601825438E-4</v>
      </c>
      <c r="F54" s="23">
        <v>0</v>
      </c>
      <c r="G54" s="176">
        <f t="shared" si="10"/>
        <v>0</v>
      </c>
      <c r="H54" s="23">
        <v>0</v>
      </c>
      <c r="I54" s="176">
        <f t="shared" si="11"/>
        <v>0</v>
      </c>
    </row>
    <row r="55" spans="1:9" s="22" customFormat="1" x14ac:dyDescent="0.2">
      <c r="A55" s="127" t="s">
        <v>75</v>
      </c>
      <c r="B55" s="119">
        <f>SUM(B52:B54)</f>
        <v>1093</v>
      </c>
      <c r="C55" s="184"/>
      <c r="D55" s="119">
        <f>SUM(D52:D54)</f>
        <v>1753</v>
      </c>
      <c r="E55" s="184"/>
      <c r="F55" s="119">
        <f>SUM(F52:F54)</f>
        <v>1716</v>
      </c>
      <c r="G55" s="184"/>
      <c r="H55" s="119">
        <f>SUM(H52:H54)</f>
        <v>673</v>
      </c>
      <c r="I55" s="184"/>
    </row>
    <row r="56" spans="1:9" x14ac:dyDescent="0.2">
      <c r="A56" s="4"/>
    </row>
    <row r="58" spans="1:9" s="19" customFormat="1" x14ac:dyDescent="0.2">
      <c r="A58" s="224"/>
      <c r="B58" s="221"/>
      <c r="C58" s="231"/>
      <c r="D58" s="221"/>
      <c r="E58" s="231"/>
      <c r="F58" s="221"/>
      <c r="G58" s="231"/>
      <c r="H58" s="221"/>
      <c r="I58" s="231"/>
    </row>
    <row r="59" spans="1:9" s="19" customFormat="1" x14ac:dyDescent="0.2">
      <c r="B59" s="23"/>
      <c r="C59" s="181"/>
      <c r="D59" s="23"/>
      <c r="E59" s="181"/>
      <c r="F59" s="23"/>
      <c r="G59" s="181"/>
      <c r="H59" s="23"/>
      <c r="I59" s="181"/>
    </row>
    <row r="60" spans="1:9" s="19" customFormat="1" ht="15.75" x14ac:dyDescent="0.25">
      <c r="A60" s="69"/>
      <c r="B60" s="123"/>
      <c r="C60" s="183"/>
      <c r="D60" s="123"/>
      <c r="E60" s="183"/>
      <c r="F60" s="123"/>
      <c r="G60" s="183"/>
      <c r="H60" s="123"/>
      <c r="I60" s="183"/>
    </row>
    <row r="61" spans="1:9" x14ac:dyDescent="0.2">
      <c r="A61" s="107"/>
      <c r="F61" s="33"/>
      <c r="G61" s="176"/>
    </row>
    <row r="62" spans="1:9" x14ac:dyDescent="0.2">
      <c r="A62" s="107"/>
      <c r="G62" s="176"/>
    </row>
    <row r="63" spans="1:9" x14ac:dyDescent="0.2">
      <c r="A63" s="127"/>
      <c r="F63" s="129"/>
    </row>
  </sheetData>
  <sheetProtection algorithmName="SHA-512" hashValue="hssIC/og+Fhx/b2ocqplgNPF3XEdtY4Dl8Df9njLZxG83S2FEJthQyAShdfdS4rrudO5cwEQ+uPkR2ugpOKFRA==" saltValue="ROoDTD0MuAh6EXTOsw5Udg==" spinCount="100000" sheet="1" objects="1" scenarios="1"/>
  <phoneticPr fontId="8" type="noConversion"/>
  <pageMargins left="0.75" right="0.75" top="1" bottom="1" header="0.5" footer="0.5"/>
  <pageSetup scale="73" fitToHeight="10" orientation="portrait" horizontalDpi="4294967292" verticalDpi="4294967292"/>
  <headerFooter>
    <oddHeader>&amp;A</oddHeader>
    <oddFooter>Page &amp;P of &amp;N</oddFooter>
  </headerFooter>
  <ignoredErrors>
    <ignoredError sqref="D55 B55" formulaRange="1"/>
  </ignoredErrors>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workbookViewId="0">
      <pane ySplit="2" topLeftCell="A3" activePane="bottomLeft" state="frozen"/>
      <selection pane="bottomLeft" activeCell="H7" sqref="H7"/>
    </sheetView>
  </sheetViews>
  <sheetFormatPr defaultColWidth="11" defaultRowHeight="12.75" x14ac:dyDescent="0.2"/>
  <cols>
    <col min="1" max="1" width="14.125" customWidth="1"/>
    <col min="2" max="2" width="12" style="23" customWidth="1"/>
    <col min="3" max="3" width="7" style="190" customWidth="1"/>
    <col min="4" max="4" width="11.75" style="23" customWidth="1"/>
    <col min="5" max="5" width="7" style="190" customWidth="1"/>
    <col min="6" max="6" width="11.25" style="23" customWidth="1"/>
    <col min="7" max="7" width="7" style="190" customWidth="1"/>
    <col min="8" max="8" width="13.125" style="23" customWidth="1"/>
    <col min="9" max="9" width="7" style="190" customWidth="1"/>
  </cols>
  <sheetData>
    <row r="1" spans="1:9" s="29" customFormat="1" ht="24.95" customHeight="1" x14ac:dyDescent="0.2">
      <c r="A1" s="223" t="s">
        <v>176</v>
      </c>
      <c r="B1" s="49"/>
      <c r="C1" s="188"/>
      <c r="D1" s="49"/>
      <c r="E1" s="188"/>
      <c r="F1" s="49"/>
      <c r="G1" s="188"/>
      <c r="H1" s="49"/>
      <c r="I1" s="188"/>
    </row>
    <row r="2" spans="1:9" s="136" customFormat="1" x14ac:dyDescent="0.2">
      <c r="A2" s="160" t="s">
        <v>145</v>
      </c>
      <c r="B2" s="161"/>
      <c r="C2" s="189"/>
      <c r="D2" s="161"/>
      <c r="E2" s="189"/>
      <c r="F2" s="161"/>
      <c r="G2" s="189"/>
      <c r="H2" s="161"/>
      <c r="I2" s="189"/>
    </row>
    <row r="4" spans="1:9" x14ac:dyDescent="0.2">
      <c r="A4" s="25" t="s">
        <v>33</v>
      </c>
      <c r="B4" s="38"/>
      <c r="C4" s="191"/>
      <c r="D4" s="38"/>
      <c r="E4" s="191"/>
      <c r="F4" s="38"/>
      <c r="G4" s="191"/>
      <c r="H4" s="38"/>
      <c r="I4" s="191"/>
    </row>
    <row r="6" spans="1:9" x14ac:dyDescent="0.2">
      <c r="A6" s="69" t="s">
        <v>68</v>
      </c>
      <c r="B6" s="50">
        <v>2012</v>
      </c>
      <c r="C6" s="192" t="s">
        <v>140</v>
      </c>
      <c r="D6" s="50">
        <v>2013</v>
      </c>
      <c r="E6" s="192" t="s">
        <v>140</v>
      </c>
      <c r="F6" s="50">
        <v>2014</v>
      </c>
      <c r="G6" s="192" t="s">
        <v>140</v>
      </c>
      <c r="H6" s="232" t="s">
        <v>169</v>
      </c>
      <c r="I6" s="192" t="s">
        <v>140</v>
      </c>
    </row>
    <row r="7" spans="1:9" x14ac:dyDescent="0.2">
      <c r="A7" s="4" t="s">
        <v>36</v>
      </c>
      <c r="B7" s="24">
        <v>76</v>
      </c>
      <c r="C7" s="176">
        <f>B7/B$15</f>
        <v>1.3083146841108624E-2</v>
      </c>
      <c r="D7" s="24">
        <v>83</v>
      </c>
      <c r="E7" s="176">
        <f>D7/D$15</f>
        <v>1.5725653656688141E-2</v>
      </c>
      <c r="F7" s="24">
        <v>53</v>
      </c>
      <c r="G7" s="176">
        <f>F7/F$15</f>
        <v>9.2077831827658101E-3</v>
      </c>
      <c r="H7" s="24">
        <v>29</v>
      </c>
      <c r="I7" s="176">
        <f>H7/H$15</f>
        <v>1.1788617886178862E-2</v>
      </c>
    </row>
    <row r="8" spans="1:9" x14ac:dyDescent="0.2">
      <c r="A8" s="4" t="s">
        <v>37</v>
      </c>
      <c r="B8" s="24">
        <v>2629</v>
      </c>
      <c r="C8" s="176">
        <f t="shared" ref="C8:C14" si="0">B8/B$15</f>
        <v>0.45257359270098124</v>
      </c>
      <c r="D8" s="24">
        <v>2160</v>
      </c>
      <c r="E8" s="176">
        <f t="shared" ref="E8:E14" si="1">D8/D$15</f>
        <v>0.40924592648730579</v>
      </c>
      <c r="F8" s="24">
        <v>2320</v>
      </c>
      <c r="G8" s="176">
        <f t="shared" ref="G8:G14" si="2">F8/F$15</f>
        <v>0.40305767894371092</v>
      </c>
      <c r="H8" s="24">
        <v>948</v>
      </c>
      <c r="I8" s="176">
        <f t="shared" ref="I8:I14" si="3">H8/H$15</f>
        <v>0.38536585365853659</v>
      </c>
    </row>
    <row r="9" spans="1:9" x14ac:dyDescent="0.2">
      <c r="A9" s="4" t="s">
        <v>38</v>
      </c>
      <c r="B9" s="24">
        <v>1714</v>
      </c>
      <c r="C9" s="176">
        <f t="shared" si="0"/>
        <v>0.29505939060079189</v>
      </c>
      <c r="D9" s="24">
        <v>1653</v>
      </c>
      <c r="E9" s="176">
        <f t="shared" si="1"/>
        <v>0.31318681318681318</v>
      </c>
      <c r="F9" s="24">
        <v>1865</v>
      </c>
      <c r="G9" s="176">
        <f t="shared" si="2"/>
        <v>0.32400972897845726</v>
      </c>
      <c r="H9" s="24">
        <v>811</v>
      </c>
      <c r="I9" s="176">
        <f t="shared" si="3"/>
        <v>0.32967479674796746</v>
      </c>
    </row>
    <row r="10" spans="1:9" x14ac:dyDescent="0.2">
      <c r="A10" s="4" t="s">
        <v>39</v>
      </c>
      <c r="B10" s="24">
        <v>776</v>
      </c>
      <c r="C10" s="176">
        <f t="shared" si="0"/>
        <v>0.13358581511447754</v>
      </c>
      <c r="D10" s="24">
        <v>761</v>
      </c>
      <c r="E10" s="176">
        <f t="shared" si="1"/>
        <v>0.14418340280409245</v>
      </c>
      <c r="F10" s="24">
        <v>877</v>
      </c>
      <c r="G10" s="176">
        <f t="shared" si="2"/>
        <v>0.15236275191104934</v>
      </c>
      <c r="H10" s="24">
        <v>374</v>
      </c>
      <c r="I10" s="176">
        <f t="shared" si="3"/>
        <v>0.15203252032520326</v>
      </c>
    </row>
    <row r="11" spans="1:9" x14ac:dyDescent="0.2">
      <c r="A11" s="4" t="s">
        <v>40</v>
      </c>
      <c r="B11" s="24">
        <v>442</v>
      </c>
      <c r="C11" s="176">
        <f t="shared" si="0"/>
        <v>7.6088827681184371E-2</v>
      </c>
      <c r="D11" s="24">
        <v>449</v>
      </c>
      <c r="E11" s="176">
        <f t="shared" si="1"/>
        <v>8.5070102311481627E-2</v>
      </c>
      <c r="F11" s="24">
        <v>444</v>
      </c>
      <c r="G11" s="176">
        <f t="shared" si="2"/>
        <v>7.7136900625434324E-2</v>
      </c>
      <c r="H11" s="24">
        <v>206</v>
      </c>
      <c r="I11" s="176">
        <f t="shared" si="3"/>
        <v>8.3739837398373984E-2</v>
      </c>
    </row>
    <row r="12" spans="1:9" x14ac:dyDescent="0.2">
      <c r="A12" s="4" t="s">
        <v>41</v>
      </c>
      <c r="B12" s="24">
        <v>141</v>
      </c>
      <c r="C12" s="176">
        <f t="shared" si="0"/>
        <v>2.4272680323635738E-2</v>
      </c>
      <c r="D12" s="24">
        <v>145</v>
      </c>
      <c r="E12" s="176">
        <f t="shared" si="1"/>
        <v>2.7472527472527472E-2</v>
      </c>
      <c r="F12" s="24">
        <v>173</v>
      </c>
      <c r="G12" s="176">
        <f t="shared" si="2"/>
        <v>3.0055594162612925E-2</v>
      </c>
      <c r="H12" s="24">
        <v>76</v>
      </c>
      <c r="I12" s="176">
        <f t="shared" si="3"/>
        <v>3.0894308943089432E-2</v>
      </c>
    </row>
    <row r="13" spans="1:9" x14ac:dyDescent="0.2">
      <c r="A13" s="4" t="s">
        <v>146</v>
      </c>
      <c r="B13" s="24">
        <v>34</v>
      </c>
      <c r="C13" s="176">
        <f t="shared" si="0"/>
        <v>5.8529867447064902E-3</v>
      </c>
      <c r="D13" s="24">
        <v>33</v>
      </c>
      <c r="E13" s="176">
        <f t="shared" si="1"/>
        <v>6.2523683213338383E-3</v>
      </c>
      <c r="F13" s="24">
        <v>35</v>
      </c>
      <c r="G13" s="176">
        <f t="shared" si="2"/>
        <v>6.080611535788742E-3</v>
      </c>
      <c r="H13" s="24">
        <v>17</v>
      </c>
      <c r="I13" s="176">
        <f t="shared" si="3"/>
        <v>6.9105691056910567E-3</v>
      </c>
    </row>
    <row r="14" spans="1:9" s="19" customFormat="1" x14ac:dyDescent="0.2">
      <c r="A14" s="133" t="s">
        <v>64</v>
      </c>
      <c r="B14" s="60">
        <v>0</v>
      </c>
      <c r="C14" s="176">
        <f t="shared" si="0"/>
        <v>0</v>
      </c>
      <c r="D14" s="60">
        <v>1</v>
      </c>
      <c r="E14" s="176">
        <f t="shared" si="1"/>
        <v>1.8946570670708602E-4</v>
      </c>
      <c r="F14" s="60">
        <v>3</v>
      </c>
      <c r="G14" s="176">
        <f t="shared" si="2"/>
        <v>5.2119527449617786E-4</v>
      </c>
      <c r="H14" s="60">
        <v>3</v>
      </c>
      <c r="I14" s="176">
        <f t="shared" si="3"/>
        <v>1.2195121951219512E-3</v>
      </c>
    </row>
    <row r="15" spans="1:9" x14ac:dyDescent="0.2">
      <c r="A15" s="45" t="s">
        <v>75</v>
      </c>
      <c r="B15" s="119">
        <v>5809</v>
      </c>
      <c r="C15" s="193"/>
      <c r="D15" s="119">
        <v>5278</v>
      </c>
      <c r="E15" s="193"/>
      <c r="F15" s="119">
        <v>5756</v>
      </c>
      <c r="G15" s="193"/>
      <c r="H15" s="119">
        <v>2460</v>
      </c>
      <c r="I15" s="176"/>
    </row>
    <row r="16" spans="1:9" s="19" customFormat="1" x14ac:dyDescent="0.2">
      <c r="B16" s="23"/>
      <c r="C16" s="190"/>
      <c r="D16" s="23"/>
      <c r="E16" s="190"/>
      <c r="F16" s="23"/>
      <c r="G16" s="190"/>
      <c r="H16" s="23"/>
      <c r="I16" s="190"/>
    </row>
    <row r="18" spans="1:9" x14ac:dyDescent="0.2">
      <c r="A18" s="25" t="s">
        <v>28</v>
      </c>
      <c r="B18" s="38"/>
      <c r="C18" s="191"/>
      <c r="D18" s="38"/>
      <c r="E18" s="191"/>
      <c r="F18" s="38"/>
      <c r="G18" s="191"/>
      <c r="H18" s="38"/>
      <c r="I18" s="191"/>
    </row>
    <row r="20" spans="1:9" x14ac:dyDescent="0.2">
      <c r="A20" t="s">
        <v>64</v>
      </c>
      <c r="B20" s="23" t="s">
        <v>56</v>
      </c>
      <c r="D20" s="23" t="s">
        <v>56</v>
      </c>
      <c r="F20" s="23" t="s">
        <v>56</v>
      </c>
      <c r="H20" s="23" t="s">
        <v>56</v>
      </c>
    </row>
    <row r="23" spans="1:9" x14ac:dyDescent="0.2">
      <c r="A23" s="28" t="s">
        <v>53</v>
      </c>
      <c r="B23" s="38"/>
      <c r="C23" s="191"/>
      <c r="D23" s="38"/>
      <c r="E23" s="191"/>
      <c r="F23" s="38"/>
      <c r="G23" s="191"/>
      <c r="H23" s="38"/>
      <c r="I23" s="191"/>
    </row>
    <row r="25" spans="1:9" x14ac:dyDescent="0.2">
      <c r="A25" s="69" t="s">
        <v>68</v>
      </c>
      <c r="B25" s="50">
        <v>2012</v>
      </c>
      <c r="C25" s="192" t="s">
        <v>140</v>
      </c>
      <c r="D25" s="50">
        <v>2013</v>
      </c>
      <c r="E25" s="192" t="s">
        <v>140</v>
      </c>
      <c r="F25" s="50">
        <v>2014</v>
      </c>
      <c r="G25" s="192" t="s">
        <v>140</v>
      </c>
      <c r="H25" s="232" t="s">
        <v>169</v>
      </c>
      <c r="I25" s="192" t="s">
        <v>140</v>
      </c>
    </row>
    <row r="26" spans="1:9" x14ac:dyDescent="0.2">
      <c r="A26" s="4" t="s">
        <v>36</v>
      </c>
      <c r="B26" s="24">
        <v>121</v>
      </c>
      <c r="C26" s="176">
        <f>B26/B$33</f>
        <v>2.0865666494223143E-2</v>
      </c>
      <c r="D26" s="24">
        <v>93</v>
      </c>
      <c r="E26" s="176">
        <f>D26/D$33</f>
        <v>1.6654727793696276E-2</v>
      </c>
      <c r="F26" s="24">
        <v>91</v>
      </c>
      <c r="G26" s="176">
        <f>F26/F$33</f>
        <v>1.6724866752435213E-2</v>
      </c>
      <c r="H26" s="24" t="s">
        <v>56</v>
      </c>
      <c r="I26" s="175" t="s">
        <v>56</v>
      </c>
    </row>
    <row r="27" spans="1:9" x14ac:dyDescent="0.2">
      <c r="A27" s="4" t="s">
        <v>37</v>
      </c>
      <c r="B27" s="24">
        <v>1850</v>
      </c>
      <c r="C27" s="176">
        <f t="shared" ref="C27:E32" si="4">B27/B$33</f>
        <v>0.31902052077944471</v>
      </c>
      <c r="D27" s="24">
        <v>1760</v>
      </c>
      <c r="E27" s="176">
        <f t="shared" si="4"/>
        <v>0.31518624641833809</v>
      </c>
      <c r="F27" s="24">
        <v>1556</v>
      </c>
      <c r="G27" s="176">
        <f t="shared" ref="G27" si="5">F27/F$33</f>
        <v>0.28597684249218891</v>
      </c>
      <c r="H27" s="24" t="s">
        <v>56</v>
      </c>
      <c r="I27" s="175" t="s">
        <v>56</v>
      </c>
    </row>
    <row r="28" spans="1:9" x14ac:dyDescent="0.2">
      <c r="A28" s="4" t="s">
        <v>38</v>
      </c>
      <c r="B28" s="24">
        <v>1956</v>
      </c>
      <c r="C28" s="176">
        <f t="shared" si="4"/>
        <v>0.33729953440248317</v>
      </c>
      <c r="D28" s="24">
        <v>1936</v>
      </c>
      <c r="E28" s="176">
        <f t="shared" si="4"/>
        <v>0.34670487106017189</v>
      </c>
      <c r="F28" s="24">
        <v>1933</v>
      </c>
      <c r="G28" s="176">
        <f t="shared" ref="G28" si="6">F28/F$33</f>
        <v>0.35526557618084909</v>
      </c>
      <c r="H28" s="24" t="s">
        <v>56</v>
      </c>
      <c r="I28" s="175" t="s">
        <v>56</v>
      </c>
    </row>
    <row r="29" spans="1:9" x14ac:dyDescent="0.2">
      <c r="A29" s="4" t="s">
        <v>39</v>
      </c>
      <c r="B29" s="24">
        <v>870</v>
      </c>
      <c r="C29" s="176">
        <f t="shared" si="4"/>
        <v>0.15002586652871186</v>
      </c>
      <c r="D29" s="24">
        <v>842</v>
      </c>
      <c r="E29" s="176">
        <f t="shared" si="4"/>
        <v>0.15078796561604585</v>
      </c>
      <c r="F29" s="24">
        <v>887</v>
      </c>
      <c r="G29" s="176">
        <f>F29/F$33</f>
        <v>0.16302150340011026</v>
      </c>
      <c r="H29" s="24" t="s">
        <v>56</v>
      </c>
      <c r="I29" s="175" t="s">
        <v>56</v>
      </c>
    </row>
    <row r="30" spans="1:9" x14ac:dyDescent="0.2">
      <c r="A30" s="4" t="s">
        <v>40</v>
      </c>
      <c r="B30" s="24">
        <v>695</v>
      </c>
      <c r="C30" s="176">
        <f t="shared" si="4"/>
        <v>0.11984824969822383</v>
      </c>
      <c r="D30" s="24">
        <v>669</v>
      </c>
      <c r="E30" s="176">
        <f t="shared" si="4"/>
        <v>0.11980659025787965</v>
      </c>
      <c r="F30" s="24">
        <v>645</v>
      </c>
      <c r="G30" s="176">
        <f t="shared" ref="G30" si="7">F30/F$33</f>
        <v>0.11854438522330454</v>
      </c>
      <c r="H30" s="24" t="s">
        <v>56</v>
      </c>
      <c r="I30" s="175" t="s">
        <v>56</v>
      </c>
    </row>
    <row r="31" spans="1:9" x14ac:dyDescent="0.2">
      <c r="A31" s="4" t="s">
        <v>41</v>
      </c>
      <c r="B31" s="24">
        <v>278</v>
      </c>
      <c r="C31" s="176">
        <f t="shared" si="4"/>
        <v>4.7939299879289535E-2</v>
      </c>
      <c r="D31" s="24">
        <v>256</v>
      </c>
      <c r="E31" s="176">
        <f t="shared" si="4"/>
        <v>4.5845272206303724E-2</v>
      </c>
      <c r="F31" s="24">
        <v>294</v>
      </c>
      <c r="G31" s="176">
        <f t="shared" ref="G31" si="8">F31/F$33</f>
        <v>5.4034184892482996E-2</v>
      </c>
      <c r="H31" s="24" t="s">
        <v>56</v>
      </c>
      <c r="I31" s="175" t="s">
        <v>56</v>
      </c>
    </row>
    <row r="32" spans="1:9" x14ac:dyDescent="0.2">
      <c r="A32" s="4" t="s">
        <v>146</v>
      </c>
      <c r="B32" s="24">
        <v>29</v>
      </c>
      <c r="C32" s="176">
        <f t="shared" si="4"/>
        <v>5.0008622176237281E-3</v>
      </c>
      <c r="D32" s="24">
        <v>28</v>
      </c>
      <c r="E32" s="176">
        <f t="shared" si="4"/>
        <v>5.0143266475644703E-3</v>
      </c>
      <c r="F32" s="24">
        <v>35</v>
      </c>
      <c r="G32" s="176">
        <f t="shared" ref="G32" si="9">F32/F$33</f>
        <v>6.4326410586289283E-3</v>
      </c>
      <c r="H32" s="24" t="s">
        <v>56</v>
      </c>
      <c r="I32" s="175" t="s">
        <v>56</v>
      </c>
    </row>
    <row r="33" spans="1:9" ht="15.75" x14ac:dyDescent="0.25">
      <c r="A33" s="155" t="s">
        <v>75</v>
      </c>
      <c r="B33" s="119">
        <f>SUM(B26:B32)</f>
        <v>5799</v>
      </c>
      <c r="C33" s="193"/>
      <c r="D33" s="119">
        <f t="shared" ref="D33:F33" si="10">SUM(D26:D32)</f>
        <v>5584</v>
      </c>
      <c r="E33" s="193"/>
      <c r="F33" s="119">
        <f t="shared" si="10"/>
        <v>5441</v>
      </c>
      <c r="G33" s="193"/>
      <c r="H33" s="60" t="s">
        <v>56</v>
      </c>
      <c r="I33" s="193"/>
    </row>
    <row r="36" spans="1:9" x14ac:dyDescent="0.2">
      <c r="A36" s="25" t="s">
        <v>27</v>
      </c>
      <c r="B36" s="38"/>
      <c r="C36" s="191"/>
      <c r="D36" s="38"/>
      <c r="E36" s="191"/>
      <c r="F36" s="38"/>
      <c r="G36" s="191"/>
      <c r="H36" s="38"/>
      <c r="I36" s="191"/>
    </row>
    <row r="38" spans="1:9" s="43" customFormat="1" x14ac:dyDescent="0.2">
      <c r="A38" s="69" t="s">
        <v>68</v>
      </c>
      <c r="B38" s="124">
        <v>2012</v>
      </c>
      <c r="C38" s="192" t="s">
        <v>140</v>
      </c>
      <c r="D38" s="124">
        <v>2013</v>
      </c>
      <c r="E38" s="192" t="s">
        <v>140</v>
      </c>
      <c r="F38" s="124">
        <v>2014</v>
      </c>
      <c r="G38" s="192" t="s">
        <v>140</v>
      </c>
      <c r="H38" s="232" t="s">
        <v>169</v>
      </c>
      <c r="I38" s="192" t="s">
        <v>140</v>
      </c>
    </row>
    <row r="39" spans="1:9" s="43" customFormat="1" x14ac:dyDescent="0.2">
      <c r="A39" s="4" t="s">
        <v>36</v>
      </c>
      <c r="B39" s="134">
        <v>3</v>
      </c>
      <c r="C39" s="176">
        <f>B39/B$46</f>
        <v>5.3285968028419185E-3</v>
      </c>
      <c r="D39" s="134">
        <v>2</v>
      </c>
      <c r="E39" s="176">
        <f>D39/D$46</f>
        <v>4.0000000000000001E-3</v>
      </c>
      <c r="F39" s="62">
        <v>1</v>
      </c>
      <c r="G39" s="176">
        <f>F39/F$46</f>
        <v>2.7397260273972603E-3</v>
      </c>
      <c r="H39" s="62" t="s">
        <v>56</v>
      </c>
      <c r="I39" s="175" t="s">
        <v>56</v>
      </c>
    </row>
    <row r="40" spans="1:9" s="43" customFormat="1" x14ac:dyDescent="0.2">
      <c r="A40" s="4" t="s">
        <v>37</v>
      </c>
      <c r="B40" s="134">
        <v>207</v>
      </c>
      <c r="C40" s="176">
        <f t="shared" ref="C40:E44" si="11">B40/B$46</f>
        <v>0.36767317939609234</v>
      </c>
      <c r="D40" s="134">
        <v>182</v>
      </c>
      <c r="E40" s="176">
        <f t="shared" si="11"/>
        <v>0.36399999999999999</v>
      </c>
      <c r="F40" s="62">
        <v>140</v>
      </c>
      <c r="G40" s="176">
        <f t="shared" ref="G40" si="12">F40/F$46</f>
        <v>0.38356164383561642</v>
      </c>
      <c r="H40" s="62" t="s">
        <v>56</v>
      </c>
      <c r="I40" s="175" t="s">
        <v>56</v>
      </c>
    </row>
    <row r="41" spans="1:9" s="43" customFormat="1" x14ac:dyDescent="0.2">
      <c r="A41" s="4" t="s">
        <v>38</v>
      </c>
      <c r="B41" s="134">
        <v>161</v>
      </c>
      <c r="C41" s="176">
        <f t="shared" si="11"/>
        <v>0.28596802841918295</v>
      </c>
      <c r="D41" s="134">
        <v>150</v>
      </c>
      <c r="E41" s="176">
        <f t="shared" si="11"/>
        <v>0.3</v>
      </c>
      <c r="F41" s="62">
        <v>105</v>
      </c>
      <c r="G41" s="176">
        <f t="shared" ref="G41" si="13">F41/F$46</f>
        <v>0.28767123287671231</v>
      </c>
      <c r="H41" s="62" t="s">
        <v>56</v>
      </c>
      <c r="I41" s="175" t="s">
        <v>56</v>
      </c>
    </row>
    <row r="42" spans="1:9" s="43" customFormat="1" x14ac:dyDescent="0.2">
      <c r="A42" s="4" t="s">
        <v>39</v>
      </c>
      <c r="B42" s="134">
        <v>94</v>
      </c>
      <c r="C42" s="176">
        <f t="shared" si="11"/>
        <v>0.1669626998223801</v>
      </c>
      <c r="D42" s="134">
        <v>84</v>
      </c>
      <c r="E42" s="176">
        <f t="shared" si="11"/>
        <v>0.16800000000000001</v>
      </c>
      <c r="F42" s="62">
        <v>61</v>
      </c>
      <c r="G42" s="176">
        <f t="shared" ref="G42" si="14">F42/F$46</f>
        <v>0.16712328767123288</v>
      </c>
      <c r="H42" s="62" t="s">
        <v>56</v>
      </c>
      <c r="I42" s="175" t="s">
        <v>56</v>
      </c>
    </row>
    <row r="43" spans="1:9" s="43" customFormat="1" x14ac:dyDescent="0.2">
      <c r="A43" s="4" t="s">
        <v>40</v>
      </c>
      <c r="B43" s="134">
        <v>83</v>
      </c>
      <c r="C43" s="176">
        <f t="shared" si="11"/>
        <v>0.14742451154529307</v>
      </c>
      <c r="D43" s="134">
        <v>68</v>
      </c>
      <c r="E43" s="176">
        <f t="shared" si="11"/>
        <v>0.13600000000000001</v>
      </c>
      <c r="F43" s="62">
        <v>39</v>
      </c>
      <c r="G43" s="176">
        <f t="shared" ref="G43" si="15">F43/F$46</f>
        <v>0.10684931506849316</v>
      </c>
      <c r="H43" s="62" t="s">
        <v>56</v>
      </c>
      <c r="I43" s="175" t="s">
        <v>56</v>
      </c>
    </row>
    <row r="44" spans="1:9" s="43" customFormat="1" x14ac:dyDescent="0.2">
      <c r="A44" s="4" t="s">
        <v>41</v>
      </c>
      <c r="B44" s="134">
        <v>12</v>
      </c>
      <c r="C44" s="176">
        <f t="shared" si="11"/>
        <v>2.1314387211367674E-2</v>
      </c>
      <c r="D44" s="134">
        <v>13</v>
      </c>
      <c r="E44" s="176">
        <f t="shared" si="11"/>
        <v>2.5999999999999999E-2</v>
      </c>
      <c r="F44" s="62">
        <v>18</v>
      </c>
      <c r="G44" s="176">
        <f t="shared" ref="G44" si="16">F44/F$46</f>
        <v>4.9315068493150684E-2</v>
      </c>
      <c r="H44" s="62" t="s">
        <v>56</v>
      </c>
      <c r="I44" s="175" t="s">
        <v>56</v>
      </c>
    </row>
    <row r="45" spans="1:9" s="43" customFormat="1" x14ac:dyDescent="0.2">
      <c r="A45" s="4" t="s">
        <v>146</v>
      </c>
      <c r="B45" s="134">
        <v>3</v>
      </c>
      <c r="C45" s="176">
        <f>B45/B$46</f>
        <v>5.3285968028419185E-3</v>
      </c>
      <c r="D45" s="134">
        <v>1</v>
      </c>
      <c r="E45" s="176">
        <f>D45/D$46</f>
        <v>2E-3</v>
      </c>
      <c r="F45" s="62">
        <v>1</v>
      </c>
      <c r="G45" s="176">
        <f>F45/F$46</f>
        <v>2.7397260273972603E-3</v>
      </c>
      <c r="H45" s="62" t="s">
        <v>56</v>
      </c>
      <c r="I45" s="175" t="s">
        <v>56</v>
      </c>
    </row>
    <row r="46" spans="1:9" s="22" customFormat="1" x14ac:dyDescent="0.2">
      <c r="A46" s="135" t="s">
        <v>75</v>
      </c>
      <c r="B46" s="122">
        <f>SUM(B39:B45)</f>
        <v>563</v>
      </c>
      <c r="C46" s="193"/>
      <c r="D46" s="122">
        <f>SUM(D39:D45)</f>
        <v>500</v>
      </c>
      <c r="E46" s="193"/>
      <c r="F46" s="122">
        <f>SUM(F39:F45)</f>
        <v>365</v>
      </c>
      <c r="G46" s="193"/>
      <c r="H46" s="62" t="s">
        <v>56</v>
      </c>
      <c r="I46" s="193"/>
    </row>
    <row r="49" spans="1:9" x14ac:dyDescent="0.2">
      <c r="A49" s="25" t="s">
        <v>24</v>
      </c>
      <c r="B49" s="38"/>
      <c r="C49" s="191"/>
      <c r="D49" s="38"/>
      <c r="E49" s="191"/>
      <c r="F49" s="38"/>
      <c r="G49" s="191"/>
      <c r="H49" s="38"/>
      <c r="I49" s="191"/>
    </row>
    <row r="51" spans="1:9" x14ac:dyDescent="0.2">
      <c r="A51" s="69" t="s">
        <v>68</v>
      </c>
      <c r="B51" s="76">
        <v>2012</v>
      </c>
      <c r="C51" s="192" t="s">
        <v>140</v>
      </c>
      <c r="D51" s="76">
        <v>2013</v>
      </c>
      <c r="E51" s="192" t="s">
        <v>140</v>
      </c>
      <c r="F51" s="76">
        <v>2014</v>
      </c>
      <c r="G51" s="192" t="s">
        <v>140</v>
      </c>
      <c r="H51" s="232" t="s">
        <v>169</v>
      </c>
      <c r="I51" s="192" t="s">
        <v>140</v>
      </c>
    </row>
    <row r="52" spans="1:9" x14ac:dyDescent="0.2">
      <c r="A52" s="4" t="s">
        <v>36</v>
      </c>
      <c r="B52" s="24">
        <v>13</v>
      </c>
      <c r="C52" s="176">
        <f>B52/B$59</f>
        <v>4.9467275494672752E-3</v>
      </c>
      <c r="D52" s="24">
        <v>0</v>
      </c>
      <c r="E52" s="176">
        <f>D52/D$59</f>
        <v>0</v>
      </c>
      <c r="F52" s="24">
        <v>12</v>
      </c>
      <c r="G52" s="176">
        <f>F52/F$59</f>
        <v>4.0705563093622792E-3</v>
      </c>
      <c r="H52" s="24">
        <v>4</v>
      </c>
      <c r="I52" s="176">
        <f>H52/H$59</f>
        <v>2.7643400138217E-3</v>
      </c>
    </row>
    <row r="53" spans="1:9" x14ac:dyDescent="0.2">
      <c r="A53" s="4" t="s">
        <v>37</v>
      </c>
      <c r="B53" s="24">
        <v>925</v>
      </c>
      <c r="C53" s="176">
        <f t="shared" ref="C53:E57" si="17">B53/B$59</f>
        <v>0.3519786910197869</v>
      </c>
      <c r="D53" s="24">
        <v>715</v>
      </c>
      <c r="E53" s="176">
        <f t="shared" si="17"/>
        <v>0.28657314629258518</v>
      </c>
      <c r="F53" s="24">
        <v>968</v>
      </c>
      <c r="G53" s="176">
        <f t="shared" ref="G53" si="18">F53/F$59</f>
        <v>0.32835820895522388</v>
      </c>
      <c r="H53" s="24">
        <v>484</v>
      </c>
      <c r="I53" s="176">
        <f t="shared" ref="I53" si="19">H53/H$59</f>
        <v>0.33448514167242571</v>
      </c>
    </row>
    <row r="54" spans="1:9" x14ac:dyDescent="0.2">
      <c r="A54" s="4" t="s">
        <v>38</v>
      </c>
      <c r="B54" s="24">
        <v>821</v>
      </c>
      <c r="C54" s="176">
        <f t="shared" si="17"/>
        <v>0.3124048706240487</v>
      </c>
      <c r="D54" s="24">
        <v>902</v>
      </c>
      <c r="E54" s="176">
        <f t="shared" si="17"/>
        <v>0.36152304609218439</v>
      </c>
      <c r="F54" s="24">
        <v>997</v>
      </c>
      <c r="G54" s="176">
        <f t="shared" ref="G54" si="20">F54/F$59</f>
        <v>0.33819538670284938</v>
      </c>
      <c r="H54" s="24">
        <v>473</v>
      </c>
      <c r="I54" s="176">
        <f t="shared" ref="I54" si="21">H54/H$59</f>
        <v>0.32688320663441606</v>
      </c>
    </row>
    <row r="55" spans="1:9" x14ac:dyDescent="0.2">
      <c r="A55" s="4" t="s">
        <v>39</v>
      </c>
      <c r="B55" s="24">
        <v>447</v>
      </c>
      <c r="C55" s="176">
        <f t="shared" si="17"/>
        <v>0.17009132420091325</v>
      </c>
      <c r="D55" s="24">
        <v>474</v>
      </c>
      <c r="E55" s="176">
        <f t="shared" si="17"/>
        <v>0.18997995991983968</v>
      </c>
      <c r="F55" s="24">
        <v>555</v>
      </c>
      <c r="G55" s="176">
        <f t="shared" ref="G55" si="22">F55/F$59</f>
        <v>0.18826322930800543</v>
      </c>
      <c r="H55" s="24">
        <v>261</v>
      </c>
      <c r="I55" s="176">
        <f t="shared" ref="I55" si="23">H55/H$59</f>
        <v>0.18037318590186593</v>
      </c>
    </row>
    <row r="56" spans="1:9" x14ac:dyDescent="0.2">
      <c r="A56" s="4" t="s">
        <v>40</v>
      </c>
      <c r="B56" s="24">
        <v>315</v>
      </c>
      <c r="C56" s="176">
        <f t="shared" si="17"/>
        <v>0.11986301369863013</v>
      </c>
      <c r="D56" s="24">
        <v>299</v>
      </c>
      <c r="E56" s="176">
        <f t="shared" si="17"/>
        <v>0.11983967935871744</v>
      </c>
      <c r="F56" s="24">
        <v>309</v>
      </c>
      <c r="G56" s="176">
        <f t="shared" ref="G56" si="24">F56/F$59</f>
        <v>0.10481682496607869</v>
      </c>
      <c r="H56" s="24">
        <v>165</v>
      </c>
      <c r="I56" s="176">
        <f t="shared" ref="I56" si="25">H56/H$59</f>
        <v>0.11402902557014513</v>
      </c>
    </row>
    <row r="57" spans="1:9" x14ac:dyDescent="0.2">
      <c r="A57" s="4" t="s">
        <v>41</v>
      </c>
      <c r="B57" s="24">
        <v>94</v>
      </c>
      <c r="C57" s="176">
        <f t="shared" si="17"/>
        <v>3.5768645357686452E-2</v>
      </c>
      <c r="D57" s="24">
        <v>97</v>
      </c>
      <c r="E57" s="176">
        <f t="shared" si="17"/>
        <v>3.8877755511022044E-2</v>
      </c>
      <c r="F57" s="24">
        <v>90</v>
      </c>
      <c r="G57" s="176">
        <f t="shared" ref="G57" si="26">F57/F$59</f>
        <v>3.0529172320217096E-2</v>
      </c>
      <c r="H57" s="24">
        <v>55</v>
      </c>
      <c r="I57" s="176">
        <f t="shared" ref="I57" si="27">H57/H$59</f>
        <v>3.8009675190048373E-2</v>
      </c>
    </row>
    <row r="58" spans="1:9" x14ac:dyDescent="0.2">
      <c r="A58" s="4" t="s">
        <v>146</v>
      </c>
      <c r="B58" s="24">
        <v>13</v>
      </c>
      <c r="C58" s="176">
        <f>B58/B$59</f>
        <v>4.9467275494672752E-3</v>
      </c>
      <c r="D58" s="24">
        <v>8</v>
      </c>
      <c r="E58" s="176">
        <f>D58/D$59</f>
        <v>3.2064128256513026E-3</v>
      </c>
      <c r="F58" s="24">
        <v>17</v>
      </c>
      <c r="G58" s="176">
        <f>F58/F$59</f>
        <v>5.7666214382632291E-3</v>
      </c>
      <c r="H58" s="24">
        <v>5</v>
      </c>
      <c r="I58" s="176">
        <f>H58/H$59</f>
        <v>3.4554250172771253E-3</v>
      </c>
    </row>
    <row r="59" spans="1:9" s="22" customFormat="1" x14ac:dyDescent="0.2">
      <c r="A59" s="45" t="s">
        <v>75</v>
      </c>
      <c r="B59" s="119">
        <v>2628</v>
      </c>
      <c r="C59" s="193"/>
      <c r="D59" s="119">
        <v>2495</v>
      </c>
      <c r="E59" s="193"/>
      <c r="F59" s="119">
        <v>2948</v>
      </c>
      <c r="G59" s="193"/>
      <c r="H59" s="119">
        <v>1447</v>
      </c>
      <c r="I59" s="193"/>
    </row>
    <row r="60" spans="1:9" s="19" customFormat="1" x14ac:dyDescent="0.2">
      <c r="B60" s="23"/>
      <c r="C60" s="190"/>
      <c r="D60" s="23"/>
      <c r="E60" s="190"/>
      <c r="F60" s="23"/>
      <c r="G60" s="190"/>
      <c r="H60" s="23"/>
      <c r="I60" s="190"/>
    </row>
    <row r="62" spans="1:9" s="43" customFormat="1" x14ac:dyDescent="0.2">
      <c r="A62" s="27" t="s">
        <v>32</v>
      </c>
      <c r="B62" s="152"/>
      <c r="C62" s="195"/>
      <c r="D62" s="152"/>
      <c r="E62" s="195"/>
      <c r="F62" s="152"/>
      <c r="G62" s="195"/>
      <c r="H62" s="152"/>
      <c r="I62" s="195"/>
    </row>
    <row r="63" spans="1:9" s="43" customFormat="1" x14ac:dyDescent="0.2">
      <c r="B63" s="62"/>
      <c r="C63" s="194"/>
      <c r="D63" s="62"/>
      <c r="E63" s="194"/>
      <c r="F63" s="62"/>
      <c r="G63" s="194"/>
      <c r="H63" s="62"/>
      <c r="I63" s="194"/>
    </row>
    <row r="64" spans="1:9" s="43" customFormat="1" x14ac:dyDescent="0.2">
      <c r="A64" s="69" t="s">
        <v>68</v>
      </c>
      <c r="B64" s="124">
        <v>2012</v>
      </c>
      <c r="C64" s="192" t="s">
        <v>140</v>
      </c>
      <c r="D64" s="124">
        <v>2013</v>
      </c>
      <c r="E64" s="192" t="s">
        <v>140</v>
      </c>
      <c r="F64" s="124">
        <v>2014</v>
      </c>
      <c r="G64" s="192" t="s">
        <v>140</v>
      </c>
      <c r="H64" s="232" t="s">
        <v>169</v>
      </c>
      <c r="I64" s="192" t="s">
        <v>140</v>
      </c>
    </row>
    <row r="65" spans="1:10" s="43" customFormat="1" x14ac:dyDescent="0.2">
      <c r="A65" s="4" t="s">
        <v>36</v>
      </c>
      <c r="B65" s="174">
        <v>31</v>
      </c>
      <c r="C65" s="176">
        <f>B65/B$72</f>
        <v>3.2926181625066385E-3</v>
      </c>
      <c r="D65" s="174">
        <v>22</v>
      </c>
      <c r="E65" s="176">
        <f>D65/D$72</f>
        <v>2.6118959990502197E-3</v>
      </c>
      <c r="F65" s="174">
        <v>17</v>
      </c>
      <c r="G65" s="176">
        <f>F65/F$72</f>
        <v>2.3709902370990239E-3</v>
      </c>
      <c r="H65" s="174">
        <v>10</v>
      </c>
      <c r="I65" s="176">
        <f>H65/H$72</f>
        <v>2.7746947835738068E-3</v>
      </c>
    </row>
    <row r="66" spans="1:10" s="43" customFormat="1" x14ac:dyDescent="0.2">
      <c r="A66" s="4" t="s">
        <v>37</v>
      </c>
      <c r="B66" s="174">
        <v>3304</v>
      </c>
      <c r="C66" s="176">
        <f t="shared" ref="C66:E71" si="28">B66/B$72</f>
        <v>0.35092936802973979</v>
      </c>
      <c r="D66" s="174">
        <v>2777</v>
      </c>
      <c r="E66" s="176">
        <f t="shared" si="28"/>
        <v>0.32969250860738453</v>
      </c>
      <c r="F66" s="174">
        <v>2269</v>
      </c>
      <c r="G66" s="176">
        <f t="shared" ref="G66" si="29">F66/F$72</f>
        <v>0.31645746164574617</v>
      </c>
      <c r="H66" s="174">
        <v>1119</v>
      </c>
      <c r="I66" s="176">
        <f t="shared" ref="I66" si="30">H66/H$72</f>
        <v>0.31048834628190897</v>
      </c>
    </row>
    <row r="67" spans="1:10" s="43" customFormat="1" x14ac:dyDescent="0.2">
      <c r="A67" s="4" t="s">
        <v>38</v>
      </c>
      <c r="B67" s="174">
        <v>2836</v>
      </c>
      <c r="C67" s="176">
        <f t="shared" si="28"/>
        <v>0.30122145512480086</v>
      </c>
      <c r="D67" s="174">
        <v>2657</v>
      </c>
      <c r="E67" s="176">
        <f t="shared" si="28"/>
        <v>0.31544580315801973</v>
      </c>
      <c r="F67" s="174">
        <v>2270</v>
      </c>
      <c r="G67" s="176">
        <f t="shared" ref="G67" si="31">F67/F$72</f>
        <v>0.31659693165969316</v>
      </c>
      <c r="H67" s="174">
        <v>1136</v>
      </c>
      <c r="I67" s="176">
        <f t="shared" ref="I67" si="32">H67/H$72</f>
        <v>0.31520532741398444</v>
      </c>
    </row>
    <row r="68" spans="1:10" s="43" customFormat="1" x14ac:dyDescent="0.2">
      <c r="A68" s="4" t="s">
        <v>39</v>
      </c>
      <c r="B68" s="174">
        <v>1584</v>
      </c>
      <c r="C68" s="176">
        <f t="shared" si="28"/>
        <v>0.16824216675517792</v>
      </c>
      <c r="D68" s="174">
        <v>1399</v>
      </c>
      <c r="E68" s="176">
        <f t="shared" si="28"/>
        <v>0.1660928410305117</v>
      </c>
      <c r="F68" s="174">
        <v>1257</v>
      </c>
      <c r="G68" s="176">
        <f t="shared" ref="G68" si="33">F68/F$72</f>
        <v>0.17531380753138076</v>
      </c>
      <c r="H68" s="174">
        <v>624</v>
      </c>
      <c r="I68" s="176">
        <f t="shared" ref="I68" si="34">H68/H$72</f>
        <v>0.17314095449500555</v>
      </c>
    </row>
    <row r="69" spans="1:10" s="43" customFormat="1" x14ac:dyDescent="0.2">
      <c r="A69" s="4" t="s">
        <v>40</v>
      </c>
      <c r="B69" s="174">
        <v>1239</v>
      </c>
      <c r="C69" s="176">
        <f t="shared" si="28"/>
        <v>0.13159851301115241</v>
      </c>
      <c r="D69" s="174">
        <v>1157</v>
      </c>
      <c r="E69" s="176">
        <f t="shared" si="28"/>
        <v>0.13736198504095928</v>
      </c>
      <c r="F69" s="174">
        <v>971</v>
      </c>
      <c r="G69" s="176">
        <f t="shared" ref="G69" si="35">F69/F$72</f>
        <v>0.13542538354253836</v>
      </c>
      <c r="H69" s="174">
        <v>493</v>
      </c>
      <c r="I69" s="176">
        <f t="shared" ref="I69" si="36">H69/H$72</f>
        <v>0.13679245283018868</v>
      </c>
    </row>
    <row r="70" spans="1:10" s="43" customFormat="1" x14ac:dyDescent="0.2">
      <c r="A70" s="4" t="s">
        <v>41</v>
      </c>
      <c r="B70" s="174">
        <v>404</v>
      </c>
      <c r="C70" s="176">
        <f t="shared" si="28"/>
        <v>4.2910249601699417E-2</v>
      </c>
      <c r="D70" s="174">
        <v>407</v>
      </c>
      <c r="E70" s="176">
        <f t="shared" si="28"/>
        <v>4.8320075982429066E-2</v>
      </c>
      <c r="F70" s="174">
        <v>372</v>
      </c>
      <c r="G70" s="176">
        <f t="shared" ref="G70" si="37">F70/F$72</f>
        <v>5.1882845188284517E-2</v>
      </c>
      <c r="H70" s="174">
        <v>204</v>
      </c>
      <c r="I70" s="176">
        <f t="shared" ref="I70" si="38">H70/H$72</f>
        <v>5.6603773584905662E-2</v>
      </c>
    </row>
    <row r="71" spans="1:10" s="43" customFormat="1" x14ac:dyDescent="0.2">
      <c r="A71" s="4" t="s">
        <v>146</v>
      </c>
      <c r="B71" s="174">
        <v>59</v>
      </c>
      <c r="C71" s="176">
        <f t="shared" si="28"/>
        <v>6.2665958576739247E-3</v>
      </c>
      <c r="D71" s="174">
        <v>57</v>
      </c>
      <c r="E71" s="176">
        <f t="shared" si="28"/>
        <v>6.7671850884482966E-3</v>
      </c>
      <c r="F71" s="174">
        <v>56</v>
      </c>
      <c r="G71" s="176">
        <f t="shared" ref="G71" si="39">F71/F$72</f>
        <v>7.8103207810320784E-3</v>
      </c>
      <c r="H71" s="174">
        <v>32</v>
      </c>
      <c r="I71" s="176">
        <f>H71/H$72</f>
        <v>8.8790233074361822E-3</v>
      </c>
      <c r="J71" s="136"/>
    </row>
    <row r="72" spans="1:10" s="43" customFormat="1" x14ac:dyDescent="0.2">
      <c r="A72" s="135" t="s">
        <v>75</v>
      </c>
      <c r="B72" s="196">
        <v>9415</v>
      </c>
      <c r="C72" s="197"/>
      <c r="D72" s="196">
        <v>8423</v>
      </c>
      <c r="E72" s="197"/>
      <c r="F72" s="196">
        <v>7170</v>
      </c>
      <c r="G72" s="197"/>
      <c r="H72" s="196">
        <v>3604</v>
      </c>
      <c r="I72" s="197"/>
      <c r="J72" s="136"/>
    </row>
    <row r="73" spans="1:10" s="43" customFormat="1" x14ac:dyDescent="0.2">
      <c r="B73" s="62"/>
      <c r="C73" s="194"/>
      <c r="D73" s="62"/>
      <c r="E73" s="194"/>
      <c r="F73" s="62"/>
      <c r="G73" s="194"/>
      <c r="H73" s="62"/>
      <c r="I73" s="194"/>
    </row>
    <row r="74" spans="1:10" s="43" customFormat="1" x14ac:dyDescent="0.2">
      <c r="B74" s="62"/>
      <c r="C74" s="194"/>
      <c r="D74" s="62"/>
      <c r="E74" s="194"/>
      <c r="F74" s="62"/>
      <c r="G74" s="194"/>
      <c r="H74" s="62"/>
      <c r="I74" s="194"/>
    </row>
    <row r="75" spans="1:10" s="43" customFormat="1" x14ac:dyDescent="0.2">
      <c r="A75" s="27" t="s">
        <v>10</v>
      </c>
      <c r="B75" s="152"/>
      <c r="C75" s="195"/>
      <c r="D75" s="152"/>
      <c r="E75" s="195"/>
      <c r="F75" s="152"/>
      <c r="G75" s="195"/>
      <c r="H75" s="152"/>
      <c r="I75" s="195"/>
    </row>
    <row r="76" spans="1:10" s="43" customFormat="1" x14ac:dyDescent="0.2">
      <c r="B76" s="62"/>
      <c r="C76" s="194"/>
      <c r="D76" s="62"/>
      <c r="E76" s="194"/>
      <c r="F76" s="62"/>
      <c r="G76" s="194"/>
      <c r="H76" s="62"/>
      <c r="I76" s="194"/>
    </row>
    <row r="77" spans="1:10" s="43" customFormat="1" x14ac:dyDescent="0.2">
      <c r="A77" s="69" t="s">
        <v>68</v>
      </c>
      <c r="B77" s="50">
        <v>2012</v>
      </c>
      <c r="C77" s="192" t="s">
        <v>140</v>
      </c>
      <c r="D77" s="50">
        <v>2013</v>
      </c>
      <c r="E77" s="192" t="s">
        <v>140</v>
      </c>
      <c r="F77" s="50">
        <v>2014</v>
      </c>
      <c r="G77" s="192" t="s">
        <v>140</v>
      </c>
      <c r="H77" s="232" t="s">
        <v>169</v>
      </c>
      <c r="I77" s="192" t="s">
        <v>140</v>
      </c>
    </row>
    <row r="78" spans="1:10" s="43" customFormat="1" x14ac:dyDescent="0.2">
      <c r="A78" s="4" t="s">
        <v>36</v>
      </c>
      <c r="B78" s="62">
        <v>23</v>
      </c>
      <c r="C78" s="176">
        <f>B78/B$85</f>
        <v>2.0966271649954422E-2</v>
      </c>
      <c r="D78" s="62">
        <v>30</v>
      </c>
      <c r="E78" s="176">
        <f>D78/D$85</f>
        <v>1.707455890722823E-2</v>
      </c>
      <c r="F78" s="62">
        <v>30</v>
      </c>
      <c r="G78" s="176">
        <f>F78/F$85</f>
        <v>1.7462165308498253E-2</v>
      </c>
      <c r="H78" s="62">
        <v>10</v>
      </c>
      <c r="I78" s="176">
        <f>H78/H$85</f>
        <v>1.4858841010401188E-2</v>
      </c>
    </row>
    <row r="79" spans="1:10" s="43" customFormat="1" x14ac:dyDescent="0.2">
      <c r="A79" s="4" t="s">
        <v>37</v>
      </c>
      <c r="B79" s="62">
        <v>404</v>
      </c>
      <c r="C79" s="176">
        <f t="shared" ref="C79:E83" si="40">B79/B$85</f>
        <v>0.36827711941659069</v>
      </c>
      <c r="D79" s="62">
        <v>593</v>
      </c>
      <c r="E79" s="176">
        <f t="shared" si="40"/>
        <v>0.33750711439954467</v>
      </c>
      <c r="F79" s="62">
        <v>632</v>
      </c>
      <c r="G79" s="176">
        <f t="shared" ref="G79" si="41">F79/F$85</f>
        <v>0.36786961583236322</v>
      </c>
      <c r="H79" s="62">
        <v>238</v>
      </c>
      <c r="I79" s="176">
        <f t="shared" ref="I79" si="42">H79/H$85</f>
        <v>0.35364041604754831</v>
      </c>
    </row>
    <row r="80" spans="1:10" s="43" customFormat="1" x14ac:dyDescent="0.2">
      <c r="A80" s="4" t="s">
        <v>38</v>
      </c>
      <c r="B80" s="62">
        <v>342</v>
      </c>
      <c r="C80" s="176">
        <f t="shared" si="40"/>
        <v>0.31175934366453967</v>
      </c>
      <c r="D80" s="62">
        <v>581</v>
      </c>
      <c r="E80" s="176">
        <f t="shared" si="40"/>
        <v>0.33067729083665337</v>
      </c>
      <c r="F80" s="62">
        <v>557</v>
      </c>
      <c r="G80" s="176">
        <f t="shared" ref="G80" si="43">F80/F$85</f>
        <v>0.3242142025611176</v>
      </c>
      <c r="H80" s="62">
        <v>207</v>
      </c>
      <c r="I80" s="176">
        <f t="shared" ref="I80" si="44">H80/H$85</f>
        <v>0.30757800891530462</v>
      </c>
    </row>
    <row r="81" spans="1:9" s="43" customFormat="1" x14ac:dyDescent="0.2">
      <c r="A81" s="4" t="s">
        <v>39</v>
      </c>
      <c r="B81" s="62">
        <v>188</v>
      </c>
      <c r="C81" s="176">
        <f t="shared" si="40"/>
        <v>0.17137648131267091</v>
      </c>
      <c r="D81" s="62">
        <v>324</v>
      </c>
      <c r="E81" s="176">
        <f t="shared" si="40"/>
        <v>0.18440523619806487</v>
      </c>
      <c r="F81" s="62">
        <v>293</v>
      </c>
      <c r="G81" s="176">
        <f t="shared" ref="G81" si="45">F81/F$85</f>
        <v>0.17054714784633296</v>
      </c>
      <c r="H81" s="62">
        <v>130</v>
      </c>
      <c r="I81" s="176">
        <f t="shared" ref="I81" si="46">H81/H$85</f>
        <v>0.19316493313521546</v>
      </c>
    </row>
    <row r="82" spans="1:9" s="43" customFormat="1" x14ac:dyDescent="0.2">
      <c r="A82" s="4" t="s">
        <v>40</v>
      </c>
      <c r="B82" s="62">
        <v>103</v>
      </c>
      <c r="C82" s="176">
        <f t="shared" si="40"/>
        <v>9.3892433910665457E-2</v>
      </c>
      <c r="D82" s="62">
        <v>172</v>
      </c>
      <c r="E82" s="176">
        <f t="shared" si="40"/>
        <v>9.7894137734775191E-2</v>
      </c>
      <c r="F82" s="62">
        <v>152</v>
      </c>
      <c r="G82" s="176">
        <f t="shared" ref="G82" si="47">F82/F$85</f>
        <v>8.8474970896391156E-2</v>
      </c>
      <c r="H82" s="62">
        <v>62</v>
      </c>
      <c r="I82" s="176">
        <f t="shared" ref="I82" si="48">H82/H$85</f>
        <v>9.2124814264487376E-2</v>
      </c>
    </row>
    <row r="83" spans="1:9" s="43" customFormat="1" x14ac:dyDescent="0.2">
      <c r="A83" s="4" t="s">
        <v>41</v>
      </c>
      <c r="B83" s="62">
        <v>32</v>
      </c>
      <c r="C83" s="176">
        <f t="shared" si="40"/>
        <v>2.9170464904284411E-2</v>
      </c>
      <c r="D83" s="62">
        <v>52</v>
      </c>
      <c r="E83" s="176">
        <f t="shared" si="40"/>
        <v>2.9595902105862264E-2</v>
      </c>
      <c r="F83" s="62">
        <v>44</v>
      </c>
      <c r="G83" s="176">
        <f t="shared" ref="G83" si="49">F83/F$85</f>
        <v>2.5611175785797437E-2</v>
      </c>
      <c r="H83" s="62">
        <v>22</v>
      </c>
      <c r="I83" s="176">
        <f>H83/H$85</f>
        <v>3.2689450222882617E-2</v>
      </c>
    </row>
    <row r="84" spans="1:9" s="43" customFormat="1" x14ac:dyDescent="0.2">
      <c r="A84" s="4" t="s">
        <v>146</v>
      </c>
      <c r="B84" s="62">
        <v>5</v>
      </c>
      <c r="C84" s="176">
        <f>B84/B$85</f>
        <v>4.5578851412944391E-3</v>
      </c>
      <c r="D84" s="62">
        <v>5</v>
      </c>
      <c r="E84" s="176">
        <f>D84/D$85</f>
        <v>2.8457598178713715E-3</v>
      </c>
      <c r="F84" s="62">
        <v>10</v>
      </c>
      <c r="G84" s="176">
        <f>F84/F$85</f>
        <v>5.8207217694994182E-3</v>
      </c>
      <c r="H84" s="62">
        <v>4</v>
      </c>
      <c r="I84" s="176">
        <f>H84/H$85</f>
        <v>5.9435364041604752E-3</v>
      </c>
    </row>
    <row r="85" spans="1:9" s="43" customFormat="1" x14ac:dyDescent="0.2">
      <c r="A85" s="135" t="s">
        <v>75</v>
      </c>
      <c r="B85" s="60">
        <f>SUM(B78:B84)</f>
        <v>1097</v>
      </c>
      <c r="C85" s="194"/>
      <c r="D85" s="60">
        <f t="shared" ref="D85:H85" si="50">SUM(D78:D84)</f>
        <v>1757</v>
      </c>
      <c r="E85" s="194"/>
      <c r="F85" s="60">
        <f t="shared" si="50"/>
        <v>1718</v>
      </c>
      <c r="G85" s="194"/>
      <c r="H85" s="60">
        <f t="shared" si="50"/>
        <v>673</v>
      </c>
      <c r="I85" s="194"/>
    </row>
    <row r="86" spans="1:9" s="43" customFormat="1" x14ac:dyDescent="0.2">
      <c r="B86" s="62"/>
      <c r="C86" s="194"/>
      <c r="D86" s="62"/>
      <c r="E86" s="194"/>
      <c r="F86" s="62"/>
      <c r="G86" s="194"/>
      <c r="H86" s="62"/>
      <c r="I86" s="194"/>
    </row>
    <row r="87" spans="1:9" s="43" customFormat="1" x14ac:dyDescent="0.2">
      <c r="B87" s="62"/>
      <c r="C87" s="194"/>
      <c r="D87" s="62"/>
      <c r="E87" s="194"/>
      <c r="F87" s="62"/>
      <c r="G87" s="194"/>
      <c r="H87" s="62"/>
      <c r="I87" s="194"/>
    </row>
    <row r="88" spans="1:9" s="43" customFormat="1" x14ac:dyDescent="0.2">
      <c r="A88" s="224"/>
      <c r="B88" s="233"/>
      <c r="C88" s="234"/>
      <c r="D88" s="233"/>
      <c r="E88" s="234"/>
      <c r="F88" s="233"/>
      <c r="G88" s="234"/>
      <c r="H88" s="233"/>
      <c r="I88" s="234"/>
    </row>
    <row r="89" spans="1:9" s="43" customFormat="1" x14ac:dyDescent="0.2">
      <c r="B89" s="62"/>
      <c r="C89" s="194"/>
      <c r="D89" s="62"/>
      <c r="E89" s="194"/>
      <c r="F89" s="62"/>
      <c r="G89" s="194"/>
      <c r="H89" s="62"/>
      <c r="I89" s="194"/>
    </row>
  </sheetData>
  <sheetProtection algorithmName="SHA-512" hashValue="41ZZKYRCR82W215tovul0o/uX1kYPYbXgFe3yL9hNaWJhroGinj7C9AIBVQFnPeJbdkEYteNsknIu6Ak290glg==" saltValue="K5wLguSx1342/wre1zTZnA==" spinCount="100000" sheet="1" objects="1" scenarios="1"/>
  <phoneticPr fontId="8" type="noConversion"/>
  <pageMargins left="0.75" right="0.75" top="1" bottom="1" header="0.5" footer="0.5"/>
  <pageSetup scale="72" fitToHeight="11" orientation="portrait" horizontalDpi="4294967292" verticalDpi="4294967292"/>
  <headerFooter>
    <oddHeader>&amp;A</oddHeader>
    <oddFooter>Page &amp;P of &amp;N</oddFoot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workbookViewId="0">
      <pane ySplit="1" topLeftCell="A2" activePane="bottomLeft" state="frozen"/>
      <selection pane="bottomLeft" activeCell="F5" sqref="F5"/>
    </sheetView>
  </sheetViews>
  <sheetFormatPr defaultColWidth="11" defaultRowHeight="12.75" x14ac:dyDescent="0.2"/>
  <cols>
    <col min="1" max="1" width="11.25" customWidth="1"/>
    <col min="2" max="2" width="18.375" style="23" customWidth="1"/>
    <col min="3" max="3" width="6.25" customWidth="1"/>
    <col min="4" max="4" width="11.625" style="4" customWidth="1"/>
    <col min="5" max="5" width="19" style="23" customWidth="1"/>
    <col min="6" max="6" width="10.75" style="70"/>
    <col min="7" max="7" width="15" style="70" customWidth="1"/>
    <col min="8" max="12" width="10.75" style="70"/>
  </cols>
  <sheetData>
    <row r="1" spans="1:12" s="29" customFormat="1" ht="27" customHeight="1" x14ac:dyDescent="0.2">
      <c r="A1" s="223" t="s">
        <v>177</v>
      </c>
      <c r="B1" s="49"/>
      <c r="D1" s="86"/>
      <c r="E1" s="49"/>
      <c r="F1" s="73"/>
      <c r="G1" s="73"/>
      <c r="H1" s="73"/>
      <c r="I1" s="73"/>
      <c r="J1" s="73"/>
      <c r="K1" s="73"/>
      <c r="L1" s="73"/>
    </row>
    <row r="3" spans="1:12" x14ac:dyDescent="0.2">
      <c r="A3" s="25" t="s">
        <v>33</v>
      </c>
      <c r="B3" s="38"/>
      <c r="C3" s="26"/>
      <c r="D3" s="92"/>
      <c r="E3" s="38"/>
    </row>
    <row r="5" spans="1:12" x14ac:dyDescent="0.2">
      <c r="A5" t="s">
        <v>64</v>
      </c>
      <c r="B5" s="23" t="s">
        <v>56</v>
      </c>
      <c r="D5" s="44" t="s">
        <v>56</v>
      </c>
      <c r="E5" s="23" t="s">
        <v>56</v>
      </c>
    </row>
    <row r="8" spans="1:12" x14ac:dyDescent="0.2">
      <c r="A8" s="25" t="s">
        <v>28</v>
      </c>
      <c r="B8" s="38"/>
      <c r="C8" s="26"/>
      <c r="D8" s="92"/>
      <c r="E8" s="38"/>
    </row>
    <row r="9" spans="1:12" s="70" customFormat="1" x14ac:dyDescent="0.2">
      <c r="A9" s="80"/>
      <c r="B9" s="88"/>
      <c r="D9" s="75"/>
      <c r="E9" s="88"/>
    </row>
    <row r="10" spans="1:12" s="74" customFormat="1" x14ac:dyDescent="0.2">
      <c r="A10" s="81" t="s">
        <v>69</v>
      </c>
      <c r="B10" s="82" t="s">
        <v>63</v>
      </c>
      <c r="C10" s="77"/>
      <c r="D10" s="81" t="s">
        <v>71</v>
      </c>
      <c r="E10" s="82" t="s">
        <v>63</v>
      </c>
      <c r="F10" s="77"/>
      <c r="L10" s="77"/>
    </row>
    <row r="11" spans="1:12" s="70" customFormat="1" x14ac:dyDescent="0.2">
      <c r="A11" s="83">
        <v>78572</v>
      </c>
      <c r="B11" s="84">
        <v>232</v>
      </c>
      <c r="D11" s="85">
        <v>78572</v>
      </c>
      <c r="E11" s="84">
        <v>218</v>
      </c>
      <c r="L11" s="71"/>
    </row>
    <row r="12" spans="1:12" s="70" customFormat="1" x14ac:dyDescent="0.2">
      <c r="A12" s="83">
        <v>78574</v>
      </c>
      <c r="B12" s="84">
        <v>165</v>
      </c>
      <c r="D12" s="85">
        <v>78539</v>
      </c>
      <c r="E12" s="84">
        <v>173</v>
      </c>
      <c r="L12" s="71"/>
    </row>
    <row r="13" spans="1:12" s="70" customFormat="1" x14ac:dyDescent="0.2">
      <c r="A13" s="83">
        <v>78516</v>
      </c>
      <c r="B13" s="84">
        <v>147</v>
      </c>
      <c r="D13" s="85">
        <v>78574</v>
      </c>
      <c r="E13" s="84">
        <v>142</v>
      </c>
      <c r="L13" s="71"/>
    </row>
    <row r="14" spans="1:12" s="70" customFormat="1" x14ac:dyDescent="0.2">
      <c r="A14" s="83">
        <v>78539</v>
      </c>
      <c r="B14" s="84">
        <v>136</v>
      </c>
      <c r="D14" s="85">
        <v>78537</v>
      </c>
      <c r="E14" s="84">
        <v>137</v>
      </c>
      <c r="L14" s="71"/>
    </row>
    <row r="15" spans="1:12" s="70" customFormat="1" x14ac:dyDescent="0.2">
      <c r="A15" s="83">
        <v>78541</v>
      </c>
      <c r="B15" s="84">
        <v>90</v>
      </c>
      <c r="D15" s="85">
        <v>78541</v>
      </c>
      <c r="E15" s="84">
        <v>120</v>
      </c>
      <c r="L15" s="71"/>
    </row>
    <row r="16" spans="1:12" s="70" customFormat="1" x14ac:dyDescent="0.2">
      <c r="A16" s="83">
        <v>78596</v>
      </c>
      <c r="B16" s="84">
        <v>86</v>
      </c>
      <c r="D16" s="85">
        <v>78570</v>
      </c>
      <c r="E16" s="84">
        <v>111</v>
      </c>
      <c r="L16" s="71"/>
    </row>
    <row r="17" spans="1:12" s="70" customFormat="1" x14ac:dyDescent="0.2">
      <c r="A17" s="83">
        <v>78537</v>
      </c>
      <c r="B17" s="84">
        <v>72</v>
      </c>
      <c r="D17" s="85">
        <v>78542</v>
      </c>
      <c r="E17" s="84">
        <v>108</v>
      </c>
      <c r="L17" s="71"/>
    </row>
    <row r="18" spans="1:12" s="70" customFormat="1" x14ac:dyDescent="0.2">
      <c r="A18" s="83">
        <v>78542</v>
      </c>
      <c r="B18" s="84">
        <v>69</v>
      </c>
      <c r="D18" s="85">
        <v>78596</v>
      </c>
      <c r="E18" s="84">
        <v>107</v>
      </c>
      <c r="L18" s="71"/>
    </row>
    <row r="19" spans="1:12" s="70" customFormat="1" x14ac:dyDescent="0.2">
      <c r="A19" s="83">
        <v>78576</v>
      </c>
      <c r="B19" s="84">
        <v>68</v>
      </c>
      <c r="D19" s="85">
        <v>78573</v>
      </c>
      <c r="E19" s="84">
        <v>103</v>
      </c>
      <c r="L19" s="71"/>
    </row>
    <row r="20" spans="1:12" s="70" customFormat="1" x14ac:dyDescent="0.2">
      <c r="A20" s="83">
        <v>78577</v>
      </c>
      <c r="B20" s="84">
        <v>64</v>
      </c>
      <c r="D20" s="85">
        <v>78516</v>
      </c>
      <c r="E20" s="84">
        <v>96</v>
      </c>
      <c r="L20" s="71"/>
    </row>
    <row r="21" spans="1:12" s="70" customFormat="1" x14ac:dyDescent="0.2">
      <c r="B21" s="88"/>
      <c r="D21" s="75"/>
      <c r="E21" s="88"/>
      <c r="L21" s="71"/>
    </row>
    <row r="22" spans="1:12" s="70" customFormat="1" x14ac:dyDescent="0.2">
      <c r="A22" s="81" t="s">
        <v>70</v>
      </c>
      <c r="B22" s="82" t="s">
        <v>63</v>
      </c>
      <c r="C22" s="74"/>
      <c r="D22" s="235" t="s">
        <v>170</v>
      </c>
      <c r="E22" s="82" t="s">
        <v>63</v>
      </c>
      <c r="H22" s="71"/>
      <c r="L22" s="71"/>
    </row>
    <row r="23" spans="1:12" s="70" customFormat="1" x14ac:dyDescent="0.2">
      <c r="A23" s="85">
        <v>78572</v>
      </c>
      <c r="B23" s="84">
        <v>206</v>
      </c>
      <c r="D23" s="85">
        <v>78572</v>
      </c>
      <c r="E23" s="84">
        <v>144</v>
      </c>
      <c r="H23" s="71"/>
      <c r="L23" s="71"/>
    </row>
    <row r="24" spans="1:12" s="70" customFormat="1" x14ac:dyDescent="0.2">
      <c r="A24" s="85">
        <v>78539</v>
      </c>
      <c r="B24" s="84">
        <v>165</v>
      </c>
      <c r="D24" s="85">
        <v>78574</v>
      </c>
      <c r="E24" s="84">
        <v>112</v>
      </c>
      <c r="H24" s="71"/>
      <c r="L24" s="71"/>
    </row>
    <row r="25" spans="1:12" s="70" customFormat="1" x14ac:dyDescent="0.2">
      <c r="A25" s="85">
        <v>78574</v>
      </c>
      <c r="B25" s="84">
        <v>141</v>
      </c>
      <c r="D25" s="85">
        <v>78537</v>
      </c>
      <c r="E25" s="84">
        <v>110</v>
      </c>
      <c r="H25" s="71"/>
      <c r="L25" s="71"/>
    </row>
    <row r="26" spans="1:12" s="70" customFormat="1" x14ac:dyDescent="0.2">
      <c r="A26" s="85">
        <v>78596</v>
      </c>
      <c r="B26" s="84">
        <v>120</v>
      </c>
      <c r="D26" s="85">
        <v>78539</v>
      </c>
      <c r="E26" s="84">
        <v>89</v>
      </c>
      <c r="H26" s="71"/>
      <c r="L26" s="71"/>
    </row>
    <row r="27" spans="1:12" s="70" customFormat="1" x14ac:dyDescent="0.2">
      <c r="A27" s="85">
        <v>78537</v>
      </c>
      <c r="B27" s="84">
        <v>115</v>
      </c>
      <c r="D27" s="85">
        <v>78541</v>
      </c>
      <c r="E27" s="84">
        <v>68</v>
      </c>
      <c r="H27" s="71"/>
      <c r="L27" s="71"/>
    </row>
    <row r="28" spans="1:12" s="70" customFormat="1" x14ac:dyDescent="0.2">
      <c r="A28" s="85">
        <v>78541</v>
      </c>
      <c r="B28" s="84">
        <v>87</v>
      </c>
      <c r="D28" s="85">
        <v>78596</v>
      </c>
      <c r="E28" s="84">
        <v>64</v>
      </c>
      <c r="H28" s="71"/>
      <c r="L28" s="71"/>
    </row>
    <row r="29" spans="1:12" s="70" customFormat="1" x14ac:dyDescent="0.2">
      <c r="A29" s="85">
        <v>78570</v>
      </c>
      <c r="B29" s="84">
        <v>81</v>
      </c>
      <c r="D29" s="85">
        <v>78542</v>
      </c>
      <c r="E29" s="84">
        <v>53</v>
      </c>
      <c r="H29" s="71"/>
      <c r="L29" s="71"/>
    </row>
    <row r="30" spans="1:12" s="70" customFormat="1" x14ac:dyDescent="0.2">
      <c r="A30" s="85">
        <v>78516</v>
      </c>
      <c r="B30" s="84">
        <v>80</v>
      </c>
      <c r="D30" s="85">
        <v>78577</v>
      </c>
      <c r="E30" s="84">
        <v>41</v>
      </c>
      <c r="H30" s="71"/>
      <c r="L30" s="71"/>
    </row>
    <row r="31" spans="1:12" s="70" customFormat="1" x14ac:dyDescent="0.2">
      <c r="A31" s="85">
        <v>78577</v>
      </c>
      <c r="B31" s="84">
        <v>79</v>
      </c>
      <c r="D31" s="85">
        <v>78573</v>
      </c>
      <c r="E31" s="84">
        <v>39</v>
      </c>
      <c r="H31" s="71"/>
      <c r="L31" s="71"/>
    </row>
    <row r="32" spans="1:12" s="70" customFormat="1" x14ac:dyDescent="0.2">
      <c r="A32" s="85">
        <v>78542</v>
      </c>
      <c r="B32" s="84">
        <v>74</v>
      </c>
      <c r="D32" s="85">
        <v>78570</v>
      </c>
      <c r="E32" s="84">
        <v>34</v>
      </c>
    </row>
    <row r="33" spans="1:12" s="70" customFormat="1" x14ac:dyDescent="0.2">
      <c r="A33" s="78"/>
      <c r="B33" s="84"/>
      <c r="D33" s="85"/>
      <c r="E33" s="84"/>
    </row>
    <row r="34" spans="1:12" s="70" customFormat="1" x14ac:dyDescent="0.2">
      <c r="B34" s="90"/>
      <c r="D34" s="75"/>
      <c r="E34" s="88"/>
    </row>
    <row r="35" spans="1:12" x14ac:dyDescent="0.2">
      <c r="A35" s="28" t="s">
        <v>53</v>
      </c>
      <c r="B35" s="152"/>
      <c r="C35" s="112"/>
      <c r="D35" s="162"/>
      <c r="E35" s="152"/>
    </row>
    <row r="36" spans="1:12" x14ac:dyDescent="0.2">
      <c r="B36" s="62"/>
      <c r="C36" s="43"/>
      <c r="D36" s="44"/>
      <c r="E36" s="62"/>
    </row>
    <row r="37" spans="1:12" x14ac:dyDescent="0.2">
      <c r="A37" s="19" t="s">
        <v>64</v>
      </c>
      <c r="B37" s="62" t="s">
        <v>56</v>
      </c>
      <c r="C37" s="43"/>
      <c r="D37" s="44" t="s">
        <v>56</v>
      </c>
      <c r="E37" s="62" t="s">
        <v>56</v>
      </c>
    </row>
    <row r="38" spans="1:12" x14ac:dyDescent="0.2">
      <c r="B38" s="62"/>
      <c r="C38" s="43"/>
      <c r="D38" s="44"/>
      <c r="E38" s="62"/>
    </row>
    <row r="39" spans="1:12" x14ac:dyDescent="0.2">
      <c r="B39" s="62"/>
      <c r="C39" s="43"/>
      <c r="D39" s="44"/>
      <c r="E39" s="62"/>
    </row>
    <row r="40" spans="1:12" s="10" customFormat="1" x14ac:dyDescent="0.2">
      <c r="A40" s="97" t="s">
        <v>47</v>
      </c>
      <c r="B40" s="98"/>
      <c r="C40" s="97"/>
      <c r="D40" s="99"/>
      <c r="E40" s="100"/>
      <c r="F40" s="11"/>
      <c r="G40" s="11"/>
      <c r="H40" s="11"/>
      <c r="I40" s="11"/>
      <c r="J40" s="11"/>
      <c r="K40" s="11"/>
      <c r="L40" s="11"/>
    </row>
    <row r="41" spans="1:12" x14ac:dyDescent="0.2">
      <c r="A41" s="43"/>
      <c r="B41" s="62"/>
      <c r="C41" s="43"/>
      <c r="D41" s="44"/>
      <c r="E41" s="62"/>
    </row>
    <row r="42" spans="1:12" s="8" customFormat="1" x14ac:dyDescent="0.2">
      <c r="A42" s="138" t="s">
        <v>96</v>
      </c>
      <c r="B42" s="82" t="s">
        <v>63</v>
      </c>
      <c r="C42" s="43"/>
      <c r="D42" s="146" t="s">
        <v>97</v>
      </c>
      <c r="E42" s="82" t="s">
        <v>63</v>
      </c>
      <c r="F42" s="70"/>
      <c r="G42" s="70"/>
      <c r="H42" s="70"/>
      <c r="I42" s="70"/>
    </row>
    <row r="43" spans="1:12" s="8" customFormat="1" x14ac:dyDescent="0.2">
      <c r="A43" s="85">
        <v>79403</v>
      </c>
      <c r="B43" s="84">
        <v>147</v>
      </c>
      <c r="C43" s="43"/>
      <c r="D43" s="115">
        <v>79412</v>
      </c>
      <c r="E43" s="84">
        <v>58</v>
      </c>
      <c r="F43" s="70"/>
      <c r="I43" s="70"/>
    </row>
    <row r="44" spans="1:12" s="8" customFormat="1" x14ac:dyDescent="0.2">
      <c r="A44" s="75">
        <v>79412</v>
      </c>
      <c r="B44" s="90">
        <v>107</v>
      </c>
      <c r="C44" s="43"/>
      <c r="D44" s="70">
        <v>79403</v>
      </c>
      <c r="E44" s="90">
        <v>49</v>
      </c>
      <c r="F44" s="70"/>
      <c r="I44" s="70"/>
    </row>
    <row r="45" spans="1:12" s="8" customFormat="1" x14ac:dyDescent="0.2">
      <c r="A45" s="75">
        <v>79401</v>
      </c>
      <c r="B45" s="90">
        <v>82</v>
      </c>
      <c r="C45" s="43"/>
      <c r="D45" s="70">
        <v>79415</v>
      </c>
      <c r="E45" s="90">
        <v>44</v>
      </c>
      <c r="F45" s="70"/>
      <c r="I45" s="70"/>
    </row>
    <row r="46" spans="1:12" s="8" customFormat="1" x14ac:dyDescent="0.2">
      <c r="A46" s="75">
        <v>79415</v>
      </c>
      <c r="B46" s="90">
        <v>70</v>
      </c>
      <c r="C46" s="43"/>
      <c r="D46" s="70">
        <v>79404</v>
      </c>
      <c r="E46" s="90">
        <v>35</v>
      </c>
      <c r="F46" s="70"/>
      <c r="I46" s="70"/>
    </row>
    <row r="47" spans="1:12" s="8" customFormat="1" x14ac:dyDescent="0.2">
      <c r="A47" s="75">
        <v>79404</v>
      </c>
      <c r="B47" s="90">
        <v>55</v>
      </c>
      <c r="C47" s="43"/>
      <c r="D47" s="70">
        <v>79416</v>
      </c>
      <c r="E47" s="90">
        <v>33</v>
      </c>
      <c r="F47" s="70"/>
      <c r="I47" s="70"/>
    </row>
    <row r="48" spans="1:12" s="8" customFormat="1" x14ac:dyDescent="0.2">
      <c r="A48" s="75">
        <v>79411</v>
      </c>
      <c r="B48" s="90">
        <v>53</v>
      </c>
      <c r="C48" s="43"/>
      <c r="D48" s="70">
        <v>79414</v>
      </c>
      <c r="E48" s="90">
        <v>32</v>
      </c>
      <c r="F48" s="70"/>
      <c r="I48" s="70"/>
    </row>
    <row r="49" spans="1:12" s="8" customFormat="1" x14ac:dyDescent="0.2">
      <c r="A49" s="75">
        <v>79413</v>
      </c>
      <c r="B49" s="90">
        <v>44</v>
      </c>
      <c r="C49" s="43"/>
      <c r="D49" s="70">
        <v>79423</v>
      </c>
      <c r="E49" s="90">
        <v>28</v>
      </c>
      <c r="F49" s="70"/>
      <c r="I49" s="70"/>
    </row>
    <row r="50" spans="1:12" s="8" customFormat="1" x14ac:dyDescent="0.2">
      <c r="A50" s="75">
        <v>79414</v>
      </c>
      <c r="B50" s="90">
        <v>39</v>
      </c>
      <c r="C50" s="43"/>
      <c r="D50" s="70">
        <v>79411</v>
      </c>
      <c r="E50" s="90">
        <v>25</v>
      </c>
      <c r="F50" s="70"/>
      <c r="I50" s="70"/>
    </row>
    <row r="51" spans="1:12" s="8" customFormat="1" x14ac:dyDescent="0.2">
      <c r="A51" s="75">
        <v>79416</v>
      </c>
      <c r="B51" s="90">
        <v>37</v>
      </c>
      <c r="C51" s="43"/>
      <c r="D51" s="70">
        <v>79424</v>
      </c>
      <c r="E51" s="90">
        <v>25</v>
      </c>
      <c r="F51" s="70"/>
      <c r="I51" s="70"/>
    </row>
    <row r="52" spans="1:12" x14ac:dyDescent="0.2">
      <c r="A52" s="75">
        <v>79423</v>
      </c>
      <c r="B52" s="90">
        <v>36</v>
      </c>
      <c r="C52" s="43"/>
      <c r="D52" s="70">
        <v>79413</v>
      </c>
      <c r="E52" s="90">
        <v>15</v>
      </c>
    </row>
    <row r="53" spans="1:12" x14ac:dyDescent="0.2">
      <c r="A53" s="115"/>
      <c r="B53" s="137"/>
      <c r="C53" s="43"/>
      <c r="D53" s="44"/>
      <c r="E53" s="62"/>
    </row>
    <row r="54" spans="1:12" s="19" customFormat="1" x14ac:dyDescent="0.2">
      <c r="A54" s="146" t="s">
        <v>95</v>
      </c>
      <c r="B54" s="82" t="s">
        <v>63</v>
      </c>
      <c r="C54" s="43"/>
      <c r="D54" s="235" t="s">
        <v>170</v>
      </c>
      <c r="E54" s="82" t="s">
        <v>63</v>
      </c>
      <c r="F54" s="70"/>
      <c r="I54" s="70"/>
      <c r="J54" s="70"/>
      <c r="K54" s="71"/>
      <c r="L54" s="70"/>
    </row>
    <row r="55" spans="1:12" s="19" customFormat="1" x14ac:dyDescent="0.2">
      <c r="A55" s="115">
        <v>79412</v>
      </c>
      <c r="B55" s="84">
        <v>128</v>
      </c>
      <c r="C55" s="43"/>
      <c r="D55" s="23" t="s">
        <v>56</v>
      </c>
      <c r="E55" s="23" t="s">
        <v>56</v>
      </c>
      <c r="F55" s="70"/>
      <c r="I55" s="70"/>
      <c r="J55" s="70"/>
      <c r="K55" s="71"/>
      <c r="L55" s="70"/>
    </row>
    <row r="56" spans="1:12" s="19" customFormat="1" x14ac:dyDescent="0.2">
      <c r="A56" s="115">
        <v>79403</v>
      </c>
      <c r="B56" s="84">
        <v>104</v>
      </c>
      <c r="D56" s="23" t="s">
        <v>56</v>
      </c>
      <c r="E56" s="23" t="s">
        <v>56</v>
      </c>
      <c r="F56" s="70"/>
      <c r="I56" s="70"/>
      <c r="J56" s="70"/>
      <c r="K56" s="71"/>
      <c r="L56" s="70"/>
    </row>
    <row r="57" spans="1:12" s="19" customFormat="1" x14ac:dyDescent="0.2">
      <c r="A57" s="115">
        <v>79415</v>
      </c>
      <c r="B57" s="84">
        <v>80</v>
      </c>
      <c r="D57" s="23" t="s">
        <v>56</v>
      </c>
      <c r="E57" s="23" t="s">
        <v>56</v>
      </c>
      <c r="F57" s="70"/>
      <c r="I57" s="70"/>
      <c r="J57" s="70"/>
      <c r="K57" s="71"/>
      <c r="L57" s="70"/>
    </row>
    <row r="58" spans="1:12" s="19" customFormat="1" x14ac:dyDescent="0.2">
      <c r="A58" s="115">
        <v>79404</v>
      </c>
      <c r="B58" s="84">
        <v>63</v>
      </c>
      <c r="D58" s="23" t="s">
        <v>56</v>
      </c>
      <c r="E58" s="23" t="s">
        <v>56</v>
      </c>
      <c r="F58" s="70"/>
      <c r="I58" s="70"/>
      <c r="J58" s="70"/>
      <c r="K58" s="71"/>
      <c r="L58" s="70"/>
    </row>
    <row r="59" spans="1:12" s="19" customFormat="1" x14ac:dyDescent="0.2">
      <c r="A59" s="115">
        <v>79401</v>
      </c>
      <c r="B59" s="84">
        <v>53</v>
      </c>
      <c r="D59" s="23" t="s">
        <v>56</v>
      </c>
      <c r="E59" s="23" t="s">
        <v>56</v>
      </c>
      <c r="F59" s="70"/>
      <c r="I59" s="70"/>
      <c r="J59" s="70"/>
      <c r="K59" s="71"/>
      <c r="L59" s="70"/>
    </row>
    <row r="60" spans="1:12" s="19" customFormat="1" x14ac:dyDescent="0.2">
      <c r="A60" s="115">
        <v>79411</v>
      </c>
      <c r="B60" s="84">
        <v>47</v>
      </c>
      <c r="D60" s="23" t="s">
        <v>56</v>
      </c>
      <c r="E60" s="23" t="s">
        <v>56</v>
      </c>
      <c r="F60" s="70"/>
      <c r="I60" s="70"/>
      <c r="J60" s="70"/>
      <c r="K60" s="71"/>
      <c r="L60" s="70"/>
    </row>
    <row r="61" spans="1:12" s="19" customFormat="1" x14ac:dyDescent="0.2">
      <c r="A61" s="115">
        <v>79413</v>
      </c>
      <c r="B61" s="84">
        <v>40</v>
      </c>
      <c r="D61" s="23" t="s">
        <v>56</v>
      </c>
      <c r="E61" s="23" t="s">
        <v>56</v>
      </c>
      <c r="F61" s="70"/>
      <c r="I61" s="70"/>
      <c r="J61" s="70"/>
      <c r="K61" s="71"/>
      <c r="L61" s="70"/>
    </row>
    <row r="62" spans="1:12" s="19" customFormat="1" x14ac:dyDescent="0.2">
      <c r="A62" s="115">
        <v>79416</v>
      </c>
      <c r="B62" s="84">
        <v>35</v>
      </c>
      <c r="D62" s="23" t="s">
        <v>56</v>
      </c>
      <c r="E62" s="23" t="s">
        <v>56</v>
      </c>
      <c r="F62" s="70"/>
      <c r="I62" s="70"/>
      <c r="J62" s="70"/>
      <c r="K62" s="71"/>
      <c r="L62" s="70"/>
    </row>
    <row r="63" spans="1:12" s="19" customFormat="1" x14ac:dyDescent="0.2">
      <c r="A63" s="115">
        <v>79423</v>
      </c>
      <c r="B63" s="84">
        <v>31</v>
      </c>
      <c r="D63" s="23" t="s">
        <v>56</v>
      </c>
      <c r="E63" s="23" t="s">
        <v>56</v>
      </c>
      <c r="F63" s="70"/>
      <c r="I63" s="70"/>
      <c r="J63" s="70"/>
      <c r="K63" s="71"/>
      <c r="L63" s="70"/>
    </row>
    <row r="64" spans="1:12" s="19" customFormat="1" x14ac:dyDescent="0.2">
      <c r="A64" s="115">
        <v>79414</v>
      </c>
      <c r="B64" s="84">
        <v>30</v>
      </c>
      <c r="D64" s="23" t="s">
        <v>56</v>
      </c>
      <c r="E64" s="23" t="s">
        <v>56</v>
      </c>
      <c r="F64" s="70"/>
      <c r="I64" s="70"/>
      <c r="J64" s="70"/>
      <c r="K64" s="71"/>
      <c r="L64" s="70"/>
    </row>
    <row r="65" spans="1:12" s="19" customFormat="1" x14ac:dyDescent="0.2">
      <c r="B65" s="23"/>
      <c r="D65" s="70"/>
      <c r="E65" s="90"/>
      <c r="F65" s="70"/>
      <c r="G65" s="70"/>
      <c r="H65" s="71"/>
      <c r="I65" s="70"/>
      <c r="J65" s="70"/>
      <c r="K65" s="71"/>
      <c r="L65" s="70"/>
    </row>
    <row r="66" spans="1:12" s="19" customFormat="1" x14ac:dyDescent="0.2">
      <c r="B66" s="23"/>
      <c r="D66" s="70"/>
      <c r="E66" s="90"/>
      <c r="F66" s="70"/>
      <c r="G66" s="70"/>
      <c r="H66" s="71"/>
      <c r="I66" s="70"/>
      <c r="J66" s="70"/>
      <c r="K66" s="71"/>
      <c r="L66" s="70"/>
    </row>
    <row r="67" spans="1:12" s="70" customFormat="1" x14ac:dyDescent="0.2">
      <c r="A67" s="93" t="s">
        <v>24</v>
      </c>
      <c r="B67" s="94"/>
      <c r="C67" s="95"/>
      <c r="D67" s="96"/>
      <c r="E67" s="94"/>
    </row>
    <row r="68" spans="1:12" s="70" customFormat="1" x14ac:dyDescent="0.2">
      <c r="B68" s="88"/>
      <c r="D68" s="75"/>
      <c r="E68" s="88"/>
    </row>
    <row r="69" spans="1:12" s="70" customFormat="1" x14ac:dyDescent="0.2">
      <c r="A69" s="81" t="s">
        <v>69</v>
      </c>
      <c r="B69" s="82" t="s">
        <v>63</v>
      </c>
      <c r="D69" s="81" t="s">
        <v>71</v>
      </c>
      <c r="E69" s="82" t="s">
        <v>63</v>
      </c>
    </row>
    <row r="70" spans="1:12" s="70" customFormat="1" x14ac:dyDescent="0.2">
      <c r="A70" s="70">
        <v>76708</v>
      </c>
      <c r="B70" s="90">
        <v>1858</v>
      </c>
      <c r="D70" s="75">
        <v>76705</v>
      </c>
      <c r="E70" s="90">
        <v>2610</v>
      </c>
    </row>
    <row r="71" spans="1:12" s="70" customFormat="1" x14ac:dyDescent="0.2">
      <c r="A71" s="70">
        <v>76705</v>
      </c>
      <c r="B71" s="90">
        <v>1703</v>
      </c>
      <c r="D71" s="75">
        <v>76708</v>
      </c>
      <c r="E71" s="90">
        <v>2466</v>
      </c>
    </row>
    <row r="72" spans="1:12" s="70" customFormat="1" x14ac:dyDescent="0.2">
      <c r="A72" s="70">
        <v>76706</v>
      </c>
      <c r="B72" s="90">
        <v>1637</v>
      </c>
      <c r="D72" s="75">
        <v>76706</v>
      </c>
      <c r="E72" s="90">
        <v>2310</v>
      </c>
    </row>
    <row r="73" spans="1:12" s="70" customFormat="1" x14ac:dyDescent="0.2">
      <c r="A73" s="70">
        <v>76707</v>
      </c>
      <c r="B73" s="90">
        <v>1552</v>
      </c>
      <c r="D73" s="75">
        <v>76707</v>
      </c>
      <c r="E73" s="90">
        <v>2007</v>
      </c>
    </row>
    <row r="74" spans="1:12" s="70" customFormat="1" x14ac:dyDescent="0.2">
      <c r="A74" s="70">
        <v>76704</v>
      </c>
      <c r="B74" s="90">
        <v>1403</v>
      </c>
      <c r="D74" s="75">
        <v>76704</v>
      </c>
      <c r="E74" s="90">
        <v>1876</v>
      </c>
    </row>
    <row r="75" spans="1:12" s="70" customFormat="1" x14ac:dyDescent="0.2">
      <c r="A75" s="70">
        <v>76710</v>
      </c>
      <c r="B75" s="90">
        <v>770</v>
      </c>
      <c r="D75" s="75">
        <v>76710</v>
      </c>
      <c r="E75" s="90">
        <v>1214</v>
      </c>
    </row>
    <row r="76" spans="1:12" s="70" customFormat="1" x14ac:dyDescent="0.2">
      <c r="A76" s="70">
        <v>76711</v>
      </c>
      <c r="B76" s="90">
        <v>479</v>
      </c>
      <c r="D76" s="75">
        <v>76711</v>
      </c>
      <c r="E76" s="90">
        <v>732</v>
      </c>
    </row>
    <row r="77" spans="1:12" s="70" customFormat="1" x14ac:dyDescent="0.2">
      <c r="A77" s="70">
        <v>76701</v>
      </c>
      <c r="B77" s="90">
        <v>247</v>
      </c>
      <c r="D77" s="75">
        <v>76701</v>
      </c>
      <c r="E77" s="90">
        <v>274</v>
      </c>
    </row>
    <row r="78" spans="1:12" s="70" customFormat="1" x14ac:dyDescent="0.2">
      <c r="A78" s="70">
        <v>76712</v>
      </c>
      <c r="B78" s="90">
        <v>187</v>
      </c>
      <c r="D78" s="75">
        <v>76712</v>
      </c>
      <c r="E78" s="90">
        <v>218</v>
      </c>
    </row>
    <row r="79" spans="1:12" s="70" customFormat="1" x14ac:dyDescent="0.2">
      <c r="A79" s="70">
        <v>76657</v>
      </c>
      <c r="B79" s="90">
        <v>119</v>
      </c>
      <c r="D79" s="75">
        <v>76643</v>
      </c>
      <c r="E79" s="90">
        <v>202</v>
      </c>
    </row>
    <row r="80" spans="1:12" s="70" customFormat="1" x14ac:dyDescent="0.2">
      <c r="B80" s="88"/>
      <c r="D80" s="75"/>
      <c r="E80" s="88"/>
    </row>
    <row r="81" spans="1:5" s="70" customFormat="1" x14ac:dyDescent="0.2">
      <c r="A81" s="81" t="s">
        <v>70</v>
      </c>
      <c r="B81" s="82" t="s">
        <v>63</v>
      </c>
      <c r="D81" s="235" t="s">
        <v>170</v>
      </c>
      <c r="E81" s="82" t="s">
        <v>63</v>
      </c>
    </row>
    <row r="82" spans="1:5" s="70" customFormat="1" x14ac:dyDescent="0.2">
      <c r="A82" s="70">
        <v>76705</v>
      </c>
      <c r="B82" s="90">
        <v>2226</v>
      </c>
      <c r="D82" s="70">
        <v>76708</v>
      </c>
      <c r="E82" s="90">
        <v>1210</v>
      </c>
    </row>
    <row r="83" spans="1:5" s="70" customFormat="1" x14ac:dyDescent="0.2">
      <c r="A83" s="70">
        <v>76708</v>
      </c>
      <c r="B83" s="90">
        <v>2178</v>
      </c>
      <c r="D83" s="70">
        <v>76705</v>
      </c>
      <c r="E83" s="90">
        <v>1116</v>
      </c>
    </row>
    <row r="84" spans="1:5" s="70" customFormat="1" x14ac:dyDescent="0.2">
      <c r="A84" s="70">
        <v>76706</v>
      </c>
      <c r="B84" s="90">
        <v>1831</v>
      </c>
      <c r="D84" s="70">
        <v>76706</v>
      </c>
      <c r="E84" s="90">
        <v>1057</v>
      </c>
    </row>
    <row r="85" spans="1:5" s="70" customFormat="1" x14ac:dyDescent="0.2">
      <c r="A85" s="70">
        <v>76704</v>
      </c>
      <c r="B85" s="90">
        <v>1612</v>
      </c>
      <c r="D85" s="70">
        <v>76707</v>
      </c>
      <c r="E85" s="90">
        <v>735</v>
      </c>
    </row>
    <row r="86" spans="1:5" s="70" customFormat="1" x14ac:dyDescent="0.2">
      <c r="A86" s="70">
        <v>76707</v>
      </c>
      <c r="B86" s="90">
        <v>1608</v>
      </c>
      <c r="D86" s="70">
        <v>76704</v>
      </c>
      <c r="E86" s="90">
        <v>634</v>
      </c>
    </row>
    <row r="87" spans="1:5" s="70" customFormat="1" x14ac:dyDescent="0.2">
      <c r="A87" s="70">
        <v>76710</v>
      </c>
      <c r="B87" s="90">
        <v>872</v>
      </c>
      <c r="D87" s="70">
        <v>76710</v>
      </c>
      <c r="E87" s="90">
        <v>578</v>
      </c>
    </row>
    <row r="88" spans="1:5" s="70" customFormat="1" x14ac:dyDescent="0.2">
      <c r="A88" s="70">
        <v>76711</v>
      </c>
      <c r="B88" s="90">
        <v>533</v>
      </c>
      <c r="D88" s="70">
        <v>76711</v>
      </c>
      <c r="E88" s="90">
        <v>295</v>
      </c>
    </row>
    <row r="89" spans="1:5" s="70" customFormat="1" x14ac:dyDescent="0.2">
      <c r="A89" s="70">
        <v>76712</v>
      </c>
      <c r="B89" s="90">
        <v>217</v>
      </c>
      <c r="D89" s="70">
        <v>76701</v>
      </c>
      <c r="E89" s="90">
        <v>190</v>
      </c>
    </row>
    <row r="90" spans="1:5" s="70" customFormat="1" x14ac:dyDescent="0.2">
      <c r="A90" s="70">
        <v>76643</v>
      </c>
      <c r="B90" s="90">
        <v>145</v>
      </c>
      <c r="D90" s="70">
        <v>76712</v>
      </c>
      <c r="E90" s="90">
        <v>63</v>
      </c>
    </row>
    <row r="91" spans="1:5" s="70" customFormat="1" x14ac:dyDescent="0.2">
      <c r="A91" s="70">
        <v>76657</v>
      </c>
      <c r="B91" s="90">
        <v>141</v>
      </c>
      <c r="D91" s="70">
        <v>76657</v>
      </c>
      <c r="E91" s="90">
        <v>55</v>
      </c>
    </row>
    <row r="92" spans="1:5" s="70" customFormat="1" x14ac:dyDescent="0.2">
      <c r="B92" s="90"/>
      <c r="D92" s="75"/>
      <c r="E92" s="90"/>
    </row>
    <row r="94" spans="1:5" x14ac:dyDescent="0.2">
      <c r="A94" s="25" t="s">
        <v>32</v>
      </c>
      <c r="B94" s="38"/>
      <c r="C94" s="26"/>
      <c r="D94" s="92"/>
      <c r="E94" s="38"/>
    </row>
    <row r="96" spans="1:5" x14ac:dyDescent="0.2">
      <c r="A96" s="81" t="s">
        <v>69</v>
      </c>
      <c r="B96" s="82" t="s">
        <v>63</v>
      </c>
      <c r="D96" s="81" t="s">
        <v>71</v>
      </c>
      <c r="E96" s="82" t="s">
        <v>63</v>
      </c>
    </row>
    <row r="97" spans="1:12" x14ac:dyDescent="0.2">
      <c r="A97">
        <v>78741</v>
      </c>
      <c r="B97" s="91">
        <v>826</v>
      </c>
      <c r="D97" s="70">
        <v>78741</v>
      </c>
      <c r="E97" s="90">
        <v>733</v>
      </c>
    </row>
    <row r="98" spans="1:12" x14ac:dyDescent="0.2">
      <c r="A98">
        <v>78744</v>
      </c>
      <c r="B98" s="91">
        <v>680</v>
      </c>
      <c r="D98" s="70">
        <v>78701</v>
      </c>
      <c r="E98" s="90">
        <v>690</v>
      </c>
    </row>
    <row r="99" spans="1:12" x14ac:dyDescent="0.2">
      <c r="A99" s="70">
        <v>78702</v>
      </c>
      <c r="B99" s="90">
        <v>670</v>
      </c>
      <c r="D99" s="70">
        <v>78753</v>
      </c>
      <c r="E99" s="90">
        <v>513</v>
      </c>
    </row>
    <row r="100" spans="1:12" x14ac:dyDescent="0.2">
      <c r="A100" s="70">
        <v>78723</v>
      </c>
      <c r="B100" s="90">
        <v>582</v>
      </c>
      <c r="D100" s="70">
        <v>78702</v>
      </c>
      <c r="E100" s="90">
        <v>493</v>
      </c>
    </row>
    <row r="101" spans="1:12" x14ac:dyDescent="0.2">
      <c r="A101" s="70">
        <v>78753</v>
      </c>
      <c r="B101" s="90">
        <v>560</v>
      </c>
      <c r="D101" s="70">
        <v>78744</v>
      </c>
      <c r="E101" s="90">
        <v>488</v>
      </c>
    </row>
    <row r="102" spans="1:12" x14ac:dyDescent="0.2">
      <c r="A102" s="70">
        <v>78745</v>
      </c>
      <c r="B102" s="90">
        <v>543</v>
      </c>
      <c r="D102" s="70">
        <v>78723</v>
      </c>
      <c r="E102" s="90">
        <v>438</v>
      </c>
    </row>
    <row r="103" spans="1:12" x14ac:dyDescent="0.2">
      <c r="A103" s="70">
        <v>78701</v>
      </c>
      <c r="B103" s="90">
        <v>472</v>
      </c>
      <c r="D103" s="70">
        <v>78745</v>
      </c>
      <c r="E103" s="90">
        <v>407</v>
      </c>
    </row>
    <row r="104" spans="1:12" x14ac:dyDescent="0.2">
      <c r="A104" s="70">
        <v>78721</v>
      </c>
      <c r="B104" s="90">
        <v>464</v>
      </c>
      <c r="D104" s="70">
        <v>78758</v>
      </c>
      <c r="E104" s="90">
        <v>346</v>
      </c>
    </row>
    <row r="105" spans="1:12" x14ac:dyDescent="0.2">
      <c r="A105" s="70">
        <v>78758</v>
      </c>
      <c r="B105" s="90">
        <v>455</v>
      </c>
      <c r="D105" s="70">
        <v>78704</v>
      </c>
      <c r="E105" s="90">
        <v>277</v>
      </c>
    </row>
    <row r="106" spans="1:12" x14ac:dyDescent="0.2">
      <c r="A106" s="70">
        <v>78704</v>
      </c>
      <c r="B106" s="90">
        <v>365</v>
      </c>
      <c r="D106" s="70">
        <v>78724</v>
      </c>
      <c r="E106" s="90">
        <v>266</v>
      </c>
    </row>
    <row r="107" spans="1:12" s="19" customFormat="1" x14ac:dyDescent="0.2">
      <c r="A107" s="70"/>
      <c r="B107" s="90"/>
      <c r="D107" s="75"/>
      <c r="E107" s="90"/>
      <c r="F107" s="70"/>
      <c r="G107" s="70"/>
      <c r="H107" s="71"/>
      <c r="I107" s="70"/>
      <c r="J107" s="70"/>
      <c r="K107" s="71"/>
      <c r="L107" s="70"/>
    </row>
    <row r="108" spans="1:12" s="19" customFormat="1" x14ac:dyDescent="0.2">
      <c r="A108" s="81" t="s">
        <v>70</v>
      </c>
      <c r="B108" s="82" t="s">
        <v>63</v>
      </c>
      <c r="D108" s="235" t="s">
        <v>170</v>
      </c>
      <c r="E108" s="82" t="s">
        <v>63</v>
      </c>
      <c r="F108" s="70"/>
      <c r="G108" s="70"/>
      <c r="H108" s="71"/>
      <c r="I108" s="70"/>
      <c r="J108" s="70"/>
      <c r="K108" s="71"/>
      <c r="L108" s="70"/>
    </row>
    <row r="109" spans="1:12" s="19" customFormat="1" x14ac:dyDescent="0.2">
      <c r="A109" s="75">
        <v>78741</v>
      </c>
      <c r="B109" s="90">
        <v>758</v>
      </c>
      <c r="D109" s="70">
        <v>78701</v>
      </c>
      <c r="E109" s="90">
        <v>393</v>
      </c>
      <c r="F109" s="70"/>
      <c r="G109" s="70"/>
      <c r="H109" s="71"/>
      <c r="I109" s="70"/>
      <c r="J109" s="70"/>
      <c r="K109" s="71"/>
      <c r="L109" s="70"/>
    </row>
    <row r="110" spans="1:12" s="19" customFormat="1" x14ac:dyDescent="0.2">
      <c r="A110" s="75">
        <v>78744</v>
      </c>
      <c r="B110" s="90">
        <v>562</v>
      </c>
      <c r="D110" s="70">
        <v>78741</v>
      </c>
      <c r="E110" s="90">
        <v>331</v>
      </c>
      <c r="F110" s="70"/>
      <c r="G110" s="70"/>
      <c r="H110" s="71"/>
      <c r="I110" s="70"/>
      <c r="J110" s="70"/>
      <c r="K110" s="71"/>
      <c r="L110" s="70"/>
    </row>
    <row r="111" spans="1:12" s="19" customFormat="1" x14ac:dyDescent="0.2">
      <c r="A111" s="75">
        <v>78702</v>
      </c>
      <c r="B111" s="90">
        <v>527</v>
      </c>
      <c r="D111" s="70">
        <v>78753</v>
      </c>
      <c r="E111" s="90">
        <v>269</v>
      </c>
      <c r="F111" s="70"/>
      <c r="G111" s="70"/>
      <c r="H111" s="71"/>
      <c r="I111" s="70"/>
      <c r="J111" s="70"/>
      <c r="K111" s="71"/>
      <c r="L111" s="70"/>
    </row>
    <row r="112" spans="1:12" s="19" customFormat="1" x14ac:dyDescent="0.2">
      <c r="A112" s="75">
        <v>78701</v>
      </c>
      <c r="B112" s="90">
        <v>512</v>
      </c>
      <c r="D112" s="70">
        <v>78744</v>
      </c>
      <c r="E112" s="90">
        <v>220</v>
      </c>
      <c r="F112" s="70"/>
      <c r="G112" s="70"/>
      <c r="H112" s="71"/>
      <c r="I112" s="70"/>
      <c r="J112" s="70"/>
      <c r="K112" s="71"/>
      <c r="L112" s="70"/>
    </row>
    <row r="113" spans="1:12" s="19" customFormat="1" x14ac:dyDescent="0.2">
      <c r="A113" s="75">
        <v>78723</v>
      </c>
      <c r="B113" s="90">
        <v>470</v>
      </c>
      <c r="D113" s="70">
        <v>78745</v>
      </c>
      <c r="E113" s="90">
        <v>205</v>
      </c>
      <c r="F113" s="70"/>
      <c r="G113" s="70"/>
      <c r="H113" s="71"/>
      <c r="I113" s="70"/>
      <c r="J113" s="70"/>
      <c r="K113" s="71"/>
      <c r="L113" s="70"/>
    </row>
    <row r="114" spans="1:12" s="19" customFormat="1" x14ac:dyDescent="0.2">
      <c r="A114" s="75">
        <v>78753</v>
      </c>
      <c r="B114" s="90">
        <v>460</v>
      </c>
      <c r="D114" s="70">
        <v>78723</v>
      </c>
      <c r="E114" s="90">
        <v>198</v>
      </c>
      <c r="F114" s="70"/>
      <c r="G114" s="70"/>
      <c r="H114" s="71"/>
      <c r="I114" s="70"/>
      <c r="J114" s="70"/>
      <c r="K114" s="71"/>
      <c r="L114" s="70"/>
    </row>
    <row r="115" spans="1:12" s="19" customFormat="1" x14ac:dyDescent="0.2">
      <c r="A115" s="75">
        <v>78745</v>
      </c>
      <c r="B115" s="90">
        <v>448</v>
      </c>
      <c r="D115" s="70">
        <v>78702</v>
      </c>
      <c r="E115" s="90">
        <v>190</v>
      </c>
      <c r="F115" s="70"/>
      <c r="G115" s="70"/>
      <c r="H115" s="71"/>
      <c r="I115" s="70"/>
      <c r="J115" s="70"/>
      <c r="K115" s="71"/>
      <c r="L115" s="70"/>
    </row>
    <row r="116" spans="1:12" s="19" customFormat="1" x14ac:dyDescent="0.2">
      <c r="A116" s="75">
        <v>78758</v>
      </c>
      <c r="B116" s="90">
        <v>346</v>
      </c>
      <c r="D116" s="70">
        <v>78758</v>
      </c>
      <c r="E116" s="90">
        <v>188</v>
      </c>
      <c r="F116" s="70"/>
      <c r="G116" s="70"/>
      <c r="H116" s="71"/>
      <c r="I116" s="70"/>
      <c r="J116" s="70"/>
      <c r="K116" s="71"/>
      <c r="L116" s="70"/>
    </row>
    <row r="117" spans="1:12" s="19" customFormat="1" x14ac:dyDescent="0.2">
      <c r="A117" s="75">
        <v>78724</v>
      </c>
      <c r="B117" s="90">
        <v>315</v>
      </c>
      <c r="D117" s="70">
        <v>78724</v>
      </c>
      <c r="E117" s="90">
        <v>148</v>
      </c>
      <c r="F117" s="70"/>
      <c r="G117" s="70"/>
      <c r="H117" s="71"/>
      <c r="I117" s="70"/>
      <c r="J117" s="70"/>
      <c r="K117" s="71"/>
      <c r="L117" s="70"/>
    </row>
    <row r="118" spans="1:12" s="19" customFormat="1" x14ac:dyDescent="0.2">
      <c r="A118" s="87">
        <v>78721</v>
      </c>
      <c r="B118" s="89">
        <v>293</v>
      </c>
      <c r="D118" s="70">
        <v>78721</v>
      </c>
      <c r="E118" s="90">
        <v>136</v>
      </c>
      <c r="F118" s="70"/>
      <c r="G118" s="70"/>
      <c r="H118" s="71"/>
      <c r="I118" s="70"/>
      <c r="J118" s="70"/>
      <c r="K118" s="71"/>
      <c r="L118" s="70"/>
    </row>
    <row r="119" spans="1:12" s="19" customFormat="1" x14ac:dyDescent="0.2">
      <c r="A119" s="70"/>
      <c r="B119" s="90"/>
      <c r="E119" s="23"/>
      <c r="F119" s="70"/>
      <c r="G119" s="70"/>
      <c r="H119" s="71"/>
      <c r="I119" s="70"/>
      <c r="J119" s="70"/>
      <c r="K119" s="71"/>
      <c r="L119" s="70"/>
    </row>
    <row r="121" spans="1:12" x14ac:dyDescent="0.2">
      <c r="A121" s="47" t="s">
        <v>16</v>
      </c>
      <c r="B121" s="38"/>
      <c r="C121" s="26"/>
      <c r="D121" s="92"/>
      <c r="E121" s="38"/>
    </row>
    <row r="122" spans="1:12" x14ac:dyDescent="0.2">
      <c r="B122" s="62"/>
      <c r="C122" s="43"/>
      <c r="D122" s="44"/>
      <c r="E122" s="62"/>
    </row>
    <row r="123" spans="1:12" x14ac:dyDescent="0.2">
      <c r="A123" s="9" t="s">
        <v>64</v>
      </c>
      <c r="B123" s="62" t="s">
        <v>56</v>
      </c>
      <c r="C123" s="43"/>
      <c r="D123" s="44" t="s">
        <v>56</v>
      </c>
      <c r="E123" s="62" t="s">
        <v>56</v>
      </c>
    </row>
    <row r="124" spans="1:12" x14ac:dyDescent="0.2">
      <c r="B124" s="62"/>
      <c r="C124" s="43"/>
      <c r="D124" s="44"/>
      <c r="E124" s="62"/>
    </row>
    <row r="125" spans="1:12" x14ac:dyDescent="0.2">
      <c r="B125" s="62"/>
      <c r="C125" s="43"/>
      <c r="D125" s="44"/>
      <c r="E125" s="62"/>
    </row>
    <row r="126" spans="1:12" s="19" customFormat="1" x14ac:dyDescent="0.2">
      <c r="A126" s="224"/>
      <c r="B126" s="221"/>
      <c r="C126" s="219"/>
      <c r="D126" s="236"/>
      <c r="E126" s="221"/>
      <c r="F126" s="70"/>
      <c r="G126" s="70"/>
      <c r="H126" s="70"/>
      <c r="I126" s="70"/>
      <c r="J126" s="70"/>
      <c r="K126" s="70"/>
      <c r="L126" s="70"/>
    </row>
    <row r="127" spans="1:12" s="19" customFormat="1" x14ac:dyDescent="0.2">
      <c r="B127" s="62"/>
      <c r="C127" s="43"/>
      <c r="D127" s="44"/>
      <c r="E127" s="62"/>
      <c r="F127" s="70"/>
      <c r="G127" s="70"/>
      <c r="H127" s="70"/>
      <c r="I127" s="70"/>
      <c r="J127" s="70"/>
      <c r="K127" s="70"/>
      <c r="L127" s="70"/>
    </row>
    <row r="128" spans="1:12" s="19" customFormat="1" x14ac:dyDescent="0.2">
      <c r="B128" s="62"/>
      <c r="C128" s="43"/>
      <c r="D128" s="44"/>
      <c r="E128" s="62"/>
      <c r="F128" s="70"/>
      <c r="G128" s="70"/>
      <c r="H128" s="70"/>
      <c r="I128" s="70"/>
      <c r="J128" s="70"/>
      <c r="K128" s="70"/>
      <c r="L128" s="70"/>
    </row>
    <row r="129" spans="2:12" s="19" customFormat="1" x14ac:dyDescent="0.2">
      <c r="B129" s="62"/>
      <c r="C129" s="43"/>
      <c r="D129" s="44"/>
      <c r="E129" s="62"/>
      <c r="F129" s="70"/>
      <c r="G129" s="70"/>
      <c r="H129" s="70"/>
      <c r="I129" s="70"/>
      <c r="J129" s="70"/>
      <c r="K129" s="70"/>
      <c r="L129" s="70"/>
    </row>
    <row r="130" spans="2:12" s="19" customFormat="1" x14ac:dyDescent="0.2">
      <c r="B130" s="62"/>
      <c r="C130" s="43"/>
      <c r="D130" s="44"/>
      <c r="E130" s="62"/>
      <c r="F130" s="70"/>
      <c r="G130" s="70"/>
      <c r="H130" s="70"/>
      <c r="I130" s="70"/>
      <c r="J130" s="70"/>
      <c r="K130" s="70"/>
      <c r="L130" s="70"/>
    </row>
  </sheetData>
  <sheetProtection algorithmName="SHA-512" hashValue="ljz33lP8NgTyDhyJVwhnT+5M86he95eBJsBGbyel0itvAU2gJ9sXWjCNcS068m3u9EBUZhKifQ9Ws40R3kEK1Q==" saltValue="kMiTeLxY5FypHHtGhm+gVQ==" spinCount="100000" sheet="1" objects="1" scenarios="1"/>
  <phoneticPr fontId="8" type="noConversion"/>
  <pageMargins left="0.75" right="0.75" top="1" bottom="1" header="0.5" footer="0.5"/>
  <pageSetup fitToHeight="10" orientation="portrait" horizontalDpi="4294967292" verticalDpi="4294967292"/>
  <headerFooter>
    <oddHeader>&amp;A</oddHeader>
    <oddFooter>Page &amp;P of &amp;N</oddFooter>
  </headerFooter>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20</vt:i4>
      </vt:variant>
    </vt:vector>
  </HeadingPairs>
  <TitlesOfParts>
    <vt:vector size="35" baseType="lpstr">
      <vt:lpstr>Introduction</vt:lpstr>
      <vt:lpstr>1a. All bookings v. fine-only</vt:lpstr>
      <vt:lpstr>1b. Top 10 fine-only offenses</vt:lpstr>
      <vt:lpstr>1c. Top 10 offenses by race</vt:lpstr>
      <vt:lpstr>2a. Indiv Booked for Fine-Only</vt:lpstr>
      <vt:lpstr>2b. Indiv Booked by Race</vt:lpstr>
      <vt:lpstr>2c. Indiv Booked by Gender</vt:lpstr>
      <vt:lpstr>2d. Individuals by age</vt:lpstr>
      <vt:lpstr>2e. Offenses by zip</vt:lpstr>
      <vt:lpstr>3a. Avg + median days confined</vt:lpstr>
      <vt:lpstr>3b. Bookings by days confined</vt:lpstr>
      <vt:lpstr>4a. Avg # offenses per booking</vt:lpstr>
      <vt:lpstr>4b. Avg # offenses by race</vt:lpstr>
      <vt:lpstr>4c. Avg # offenses by age </vt:lpstr>
      <vt:lpstr>Notes</vt:lpstr>
      <vt:lpstr>'1a. All bookings v. fine-only'!Print_Area</vt:lpstr>
      <vt:lpstr>'1b. Top 10 fine-only offenses'!Print_Area</vt:lpstr>
      <vt:lpstr>'1c. Top 10 offenses by race'!Print_Area</vt:lpstr>
      <vt:lpstr>'2a. Indiv Booked for Fine-Only'!Print_Area</vt:lpstr>
      <vt:lpstr>'2d. Individuals by age'!Print_Area</vt:lpstr>
      <vt:lpstr>'2e. Offenses by zip'!Print_Area</vt:lpstr>
      <vt:lpstr>'3b. Bookings by days confined'!Print_Area</vt:lpstr>
      <vt:lpstr>'4a. Avg # offenses per booking'!Print_Area</vt:lpstr>
      <vt:lpstr>'4b. Avg # offenses by race'!Print_Area</vt:lpstr>
      <vt:lpstr>'1a. All bookings v. fine-only'!Print_Titles</vt:lpstr>
      <vt:lpstr>'1b. Top 10 fine-only offenses'!Print_Titles</vt:lpstr>
      <vt:lpstr>'1c. Top 10 offenses by race'!Print_Titles</vt:lpstr>
      <vt:lpstr>'2a. Indiv Booked for Fine-Only'!Print_Titles</vt:lpstr>
      <vt:lpstr>'2b. Indiv Booked by Race'!Print_Titles</vt:lpstr>
      <vt:lpstr>'2c. Indiv Booked by Gender'!Print_Titles</vt:lpstr>
      <vt:lpstr>'2d. Individuals by age'!Print_Titles</vt:lpstr>
      <vt:lpstr>'2e. Offenses by zip'!Print_Titles</vt:lpstr>
      <vt:lpstr>'4a. Avg # offenses per booking'!Print_Titles</vt:lpstr>
      <vt:lpstr>'4b. Avg # offenses by race'!Print_Titles</vt:lpstr>
      <vt:lpstr>'4c. Avg # offenses by age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McLauchlan</dc:creator>
  <cp:lastModifiedBy>Mary</cp:lastModifiedBy>
  <cp:lastPrinted>2016-07-26T20:08:38Z</cp:lastPrinted>
  <dcterms:created xsi:type="dcterms:W3CDTF">2016-04-29T14:01:36Z</dcterms:created>
  <dcterms:modified xsi:type="dcterms:W3CDTF">2017-02-22T17:40:52Z</dcterms:modified>
  <cp:contentStatus/>
</cp:coreProperties>
</file>